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stillo\Downloads\"/>
    </mc:Choice>
  </mc:AlternateContent>
  <xr:revisionPtr revIDLastSave="0" documentId="13_ncr:1_{A5D7B21C-2224-4133-AD37-01DC74240B0C}" xr6:coauthVersionLast="47" xr6:coauthVersionMax="47" xr10:uidLastSave="{00000000-0000-0000-0000-000000000000}"/>
  <bookViews>
    <workbookView xWindow="-108" yWindow="-108" windowWidth="23256" windowHeight="12576" xr2:uid="{C9426AD1-DB3C-4FFD-9B64-4EF99B567E8D}"/>
  </bookViews>
  <sheets>
    <sheet name="Monto deducible" sheetId="1" r:id="rId1"/>
    <sheet name="Fdo de ahorros" sheetId="2" r:id="rId2"/>
    <sheet name="Límite Prev. Social" sheetId="3" r:id="rId3"/>
    <sheet name="Previsión Social" sheetId="4" r:id="rId4"/>
    <sheet name="Jub. ,Pens. Haberes retiro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6" i="5" l="1"/>
  <c r="A226" i="5"/>
  <c r="F196" i="5"/>
  <c r="F155" i="5"/>
  <c r="C211" i="5"/>
  <c r="F203" i="5"/>
  <c r="D206" i="5" s="1"/>
  <c r="F194" i="5"/>
  <c r="F169" i="5"/>
  <c r="F149" i="5"/>
  <c r="F158" i="5" s="1"/>
  <c r="E114" i="5"/>
  <c r="E58" i="5"/>
  <c r="C63" i="5" s="1"/>
  <c r="E63" i="5" s="1"/>
  <c r="E57" i="5"/>
  <c r="C68" i="5" s="1"/>
  <c r="E33" i="5"/>
  <c r="E32" i="5"/>
  <c r="D37" i="5" s="1"/>
  <c r="D21" i="5"/>
  <c r="D22" i="5" s="1"/>
  <c r="D12" i="5"/>
  <c r="D13" i="5" s="1"/>
  <c r="F249" i="5"/>
  <c r="D252" i="5" s="1"/>
  <c r="E140" i="4"/>
  <c r="E238" i="4"/>
  <c r="E240" i="4" s="1"/>
  <c r="B248" i="4"/>
  <c r="B250" i="4" s="1"/>
  <c r="B252" i="4" s="1"/>
  <c r="B258" i="4"/>
  <c r="E278" i="4"/>
  <c r="C285" i="4"/>
  <c r="E160" i="4"/>
  <c r="E161" i="4" s="1"/>
  <c r="E125" i="4"/>
  <c r="E138" i="4" s="1"/>
  <c r="E89" i="4"/>
  <c r="E40" i="4"/>
  <c r="C258" i="5"/>
  <c r="D251" i="5"/>
  <c r="F243" i="5"/>
  <c r="F240" i="5"/>
  <c r="C272" i="5" s="1"/>
  <c r="C212" i="5"/>
  <c r="D205" i="5"/>
  <c r="F197" i="5"/>
  <c r="A203" i="5"/>
  <c r="A205" i="5" s="1"/>
  <c r="A207" i="5" s="1"/>
  <c r="A209" i="5" s="1"/>
  <c r="F195" i="5" s="1"/>
  <c r="F104" i="5"/>
  <c r="E131" i="5" s="1"/>
  <c r="D104" i="5"/>
  <c r="F98" i="5"/>
  <c r="F101" i="5" s="1"/>
  <c r="E130" i="5" s="1"/>
  <c r="D98" i="5"/>
  <c r="C207" i="4"/>
  <c r="E200" i="4"/>
  <c r="B179" i="4"/>
  <c r="B169" i="4"/>
  <c r="B171" i="4" s="1"/>
  <c r="B173" i="4" s="1"/>
  <c r="E136" i="4"/>
  <c r="E115" i="4"/>
  <c r="E113" i="4"/>
  <c r="E123" i="4" s="1"/>
  <c r="E87" i="4"/>
  <c r="F61" i="4"/>
  <c r="C100" i="4" s="1"/>
  <c r="E61" i="4"/>
  <c r="D61" i="4"/>
  <c r="C61" i="4"/>
  <c r="E38" i="4"/>
  <c r="F16" i="4"/>
  <c r="E16" i="4"/>
  <c r="D16" i="4"/>
  <c r="C16" i="4"/>
  <c r="D136" i="3"/>
  <c r="D135" i="3"/>
  <c r="C156" i="3" s="1"/>
  <c r="E171" i="3" s="1"/>
  <c r="B137" i="3"/>
  <c r="B136" i="3"/>
  <c r="C157" i="3" s="1"/>
  <c r="E172" i="3" s="1"/>
  <c r="B135" i="3"/>
  <c r="C110" i="3"/>
  <c r="C160" i="3" s="1"/>
  <c r="E175" i="3" s="1"/>
  <c r="C109" i="3"/>
  <c r="C174" i="3" s="1"/>
  <c r="C108" i="3"/>
  <c r="C158" i="3" s="1"/>
  <c r="E173" i="3" s="1"/>
  <c r="C107" i="3"/>
  <c r="C172" i="3" s="1"/>
  <c r="C106" i="3"/>
  <c r="C171" i="3" s="1"/>
  <c r="B110" i="3"/>
  <c r="B109" i="3"/>
  <c r="B108" i="3"/>
  <c r="B107" i="3"/>
  <c r="B106" i="3"/>
  <c r="D83" i="3"/>
  <c r="D85" i="3" s="1"/>
  <c r="C97" i="3" s="1"/>
  <c r="F65" i="2"/>
  <c r="F63" i="2"/>
  <c r="C65" i="2"/>
  <c r="C63" i="2"/>
  <c r="C53" i="2"/>
  <c r="C51" i="2"/>
  <c r="F41" i="2"/>
  <c r="E41" i="2"/>
  <c r="F25" i="2"/>
  <c r="F29" i="2" s="1"/>
  <c r="F53" i="2" s="1"/>
  <c r="E25" i="2"/>
  <c r="E29" i="2" s="1"/>
  <c r="F51" i="2" s="1"/>
  <c r="G41" i="1"/>
  <c r="F41" i="1"/>
  <c r="G35" i="1"/>
  <c r="F35" i="1"/>
  <c r="G28" i="1"/>
  <c r="F28" i="1"/>
  <c r="G22" i="1"/>
  <c r="F22" i="1"/>
  <c r="A167" i="5" l="1"/>
  <c r="A169" i="5" s="1"/>
  <c r="A171" i="5" s="1"/>
  <c r="A173" i="5" s="1"/>
  <c r="A175" i="5" s="1"/>
  <c r="F151" i="5" s="1"/>
  <c r="F160" i="5" s="1"/>
  <c r="F153" i="5"/>
  <c r="C257" i="5"/>
  <c r="C259" i="5" s="1"/>
  <c r="C261" i="5" s="1"/>
  <c r="C263" i="5" s="1"/>
  <c r="C265" i="5" s="1"/>
  <c r="A267" i="5" s="1"/>
  <c r="A249" i="5"/>
  <c r="A251" i="5" s="1"/>
  <c r="A253" i="5" s="1"/>
  <c r="A255" i="5" s="1"/>
  <c r="F241" i="5" s="1"/>
  <c r="F242" i="5" s="1"/>
  <c r="D207" i="5"/>
  <c r="C213" i="5"/>
  <c r="C221" i="5" s="1"/>
  <c r="E34" i="5"/>
  <c r="A37" i="5" s="1"/>
  <c r="A39" i="5" s="1"/>
  <c r="A41" i="5" s="1"/>
  <c r="A43" i="5" s="1"/>
  <c r="D38" i="5" s="1"/>
  <c r="D39" i="5" s="1"/>
  <c r="D101" i="5"/>
  <c r="E59" i="5"/>
  <c r="A69" i="5" s="1"/>
  <c r="A71" i="5" s="1"/>
  <c r="A73" i="5" s="1"/>
  <c r="A75" i="5" s="1"/>
  <c r="C74" i="5" s="1"/>
  <c r="E74" i="5" s="1"/>
  <c r="E279" i="4"/>
  <c r="E280" i="4" s="1"/>
  <c r="E283" i="4" s="1"/>
  <c r="D297" i="4" s="1"/>
  <c r="E201" i="4"/>
  <c r="E202" i="4" s="1"/>
  <c r="E205" i="4" s="1"/>
  <c r="E92" i="4"/>
  <c r="E42" i="4"/>
  <c r="B259" i="4"/>
  <c r="B260" i="4" s="1"/>
  <c r="B262" i="4" s="1"/>
  <c r="B264" i="4" s="1"/>
  <c r="B266" i="4" s="1"/>
  <c r="B301" i="4"/>
  <c r="D246" i="4"/>
  <c r="D248" i="4" s="1"/>
  <c r="D270" i="4" s="1"/>
  <c r="D294" i="4"/>
  <c r="E128" i="4"/>
  <c r="E142" i="4"/>
  <c r="E132" i="5"/>
  <c r="D253" i="5"/>
  <c r="A272" i="5" s="1"/>
  <c r="E272" i="5" s="1"/>
  <c r="C62" i="5"/>
  <c r="E62" i="5" s="1"/>
  <c r="E64" i="5" s="1"/>
  <c r="A80" i="5" s="1"/>
  <c r="A82" i="5" s="1"/>
  <c r="A84" i="5" s="1"/>
  <c r="A86" i="5" s="1"/>
  <c r="E113" i="5"/>
  <c r="E115" i="5" s="1"/>
  <c r="A119" i="5" s="1"/>
  <c r="A121" i="5" s="1"/>
  <c r="A123" i="5" s="1"/>
  <c r="A125" i="5" s="1"/>
  <c r="E133" i="5" s="1"/>
  <c r="E134" i="5" s="1"/>
  <c r="B180" i="4"/>
  <c r="B181" i="4" s="1"/>
  <c r="B183" i="4" s="1"/>
  <c r="B185" i="4" s="1"/>
  <c r="B187" i="4" s="1"/>
  <c r="B191" i="4" s="1"/>
  <c r="B223" i="4"/>
  <c r="D191" i="4"/>
  <c r="D216" i="4"/>
  <c r="E117" i="4"/>
  <c r="C175" i="3"/>
  <c r="G175" i="3" s="1"/>
  <c r="C173" i="3"/>
  <c r="G173" i="3" s="1"/>
  <c r="D107" i="3"/>
  <c r="B122" i="3" s="1"/>
  <c r="G172" i="3"/>
  <c r="G171" i="3"/>
  <c r="D137" i="3"/>
  <c r="C159" i="3" s="1"/>
  <c r="E174" i="3" s="1"/>
  <c r="G174" i="3" s="1"/>
  <c r="D108" i="3"/>
  <c r="B123" i="3" s="1"/>
  <c r="D109" i="3"/>
  <c r="B124" i="3" s="1"/>
  <c r="D110" i="3"/>
  <c r="B125" i="3" s="1"/>
  <c r="D106" i="3"/>
  <c r="B121" i="3" s="1"/>
  <c r="E93" i="3"/>
  <c r="E94" i="3"/>
  <c r="E95" i="3"/>
  <c r="E97" i="3"/>
  <c r="E96" i="3"/>
  <c r="D87" i="3"/>
  <c r="C93" i="3"/>
  <c r="C94" i="3"/>
  <c r="C95" i="3"/>
  <c r="C96" i="3"/>
  <c r="E226" i="5" l="1"/>
  <c r="C267" i="5"/>
  <c r="E267" i="5" s="1"/>
  <c r="C215" i="5"/>
  <c r="C217" i="5" s="1"/>
  <c r="C219" i="5" s="1"/>
  <c r="A221" i="5" s="1"/>
  <c r="E221" i="5" s="1"/>
  <c r="G221" i="5" s="1"/>
  <c r="C69" i="5"/>
  <c r="C70" i="5" s="1"/>
  <c r="A285" i="4"/>
  <c r="E285" i="4" s="1"/>
  <c r="F286" i="4" s="1"/>
  <c r="F288" i="4" s="1"/>
  <c r="F290" i="4" s="1"/>
  <c r="F292" i="4" s="1"/>
  <c r="B294" i="4" s="1"/>
  <c r="F294" i="4" s="1"/>
  <c r="B297" i="4" s="1"/>
  <c r="F297" i="4" s="1"/>
  <c r="F299" i="4" s="1"/>
  <c r="D301" i="4" s="1"/>
  <c r="F301" i="4" s="1"/>
  <c r="B270" i="4"/>
  <c r="F270" i="4" s="1"/>
  <c r="E258" i="4"/>
  <c r="E260" i="4" s="1"/>
  <c r="A207" i="4"/>
  <c r="E207" i="4" s="1"/>
  <c r="F208" i="4" s="1"/>
  <c r="F210" i="4" s="1"/>
  <c r="F212" i="4" s="1"/>
  <c r="F214" i="4" s="1"/>
  <c r="D219" i="4"/>
  <c r="F191" i="4"/>
  <c r="D122" i="3"/>
  <c r="D121" i="3"/>
  <c r="D125" i="3"/>
  <c r="D124" i="3"/>
  <c r="D123" i="3"/>
  <c r="E227" i="5" l="1"/>
  <c r="E228" i="5" s="1"/>
  <c r="G285" i="4"/>
  <c r="E273" i="5"/>
  <c r="E274" i="5" s="1"/>
  <c r="G267" i="5"/>
  <c r="G207" i="4"/>
  <c r="B216" i="4"/>
  <c r="F216" i="4" s="1"/>
  <c r="B219" i="4" s="1"/>
  <c r="F219" i="4" s="1"/>
  <c r="F221" i="4" s="1"/>
  <c r="D223" i="4" s="1"/>
  <c r="F223" i="4" s="1"/>
</calcChain>
</file>

<file path=xl/sharedStrings.xml><?xml version="1.0" encoding="utf-8"?>
<sst xmlns="http://schemas.openxmlformats.org/spreadsheetml/2006/main" count="610" uniqueCount="375">
  <si>
    <t>MONTO DEDUCIBLE Y NO DEDUCIBLE ART. 28-XXX LISR</t>
  </si>
  <si>
    <t>Monto total de conceptos de previsión social</t>
  </si>
  <si>
    <t>otorgadas a los trabajadores</t>
  </si>
  <si>
    <t>para los trabajadores</t>
  </si>
  <si>
    <t>Factor no deducible por los ingresos exentos</t>
  </si>
  <si>
    <t>Factor deducible por los ingresos exentos</t>
  </si>
  <si>
    <t>Trabajador</t>
  </si>
  <si>
    <t>D   A   T   O   S</t>
  </si>
  <si>
    <t xml:space="preserve"> </t>
  </si>
  <si>
    <t xml:space="preserve"> X Factor no deducible por los ingresos exentos</t>
  </si>
  <si>
    <t xml:space="preserve"> = Monto NO deducible de la previsión social entregada</t>
  </si>
  <si>
    <t xml:space="preserve">      a los trabajadores</t>
  </si>
  <si>
    <t xml:space="preserve"> X Factor Deducible por los ingresos exentos</t>
  </si>
  <si>
    <t>1.- El monto de las aportaciones realizadas por el contribuyente sea igual al</t>
  </si>
  <si>
    <t xml:space="preserve">      aportado por los trabajadores</t>
  </si>
  <si>
    <t>2.- La aportación del contribuyente no debe de exceder del 13% del salario</t>
  </si>
  <si>
    <t xml:space="preserve">     del trabajador, sin que en ningún caso dicha aportación exceda de 1.3</t>
  </si>
  <si>
    <t xml:space="preserve">      veces al valor anual de la UMA</t>
  </si>
  <si>
    <t>Fondo de Ahorros art. 27 fracción XI LISR  2021</t>
  </si>
  <si>
    <t xml:space="preserve">Salario anual del trabajador   </t>
  </si>
  <si>
    <t>Aportación anual de fondo de ahorros</t>
  </si>
  <si>
    <t>Valor de la UMA anual</t>
  </si>
  <si>
    <t>Determinación del 13% del salario de cada trabajador</t>
  </si>
  <si>
    <t xml:space="preserve"> X porcentaje</t>
  </si>
  <si>
    <t xml:space="preserve"> = Límite del 13% del salario del trabajador</t>
  </si>
  <si>
    <t xml:space="preserve"> X  el factor </t>
  </si>
  <si>
    <t xml:space="preserve"> = Límite de 1.3 veces el valor de la UMA anual </t>
  </si>
  <si>
    <t>Trabajador  2</t>
  </si>
  <si>
    <t>Trabajador  1</t>
  </si>
  <si>
    <t>Aportación anual al Fdo</t>
  </si>
  <si>
    <t>de Ahorros del Trab.</t>
  </si>
  <si>
    <t>Límite del 13% del sal.</t>
  </si>
  <si>
    <t>de cada trabajador</t>
  </si>
  <si>
    <t>con límite del 13% del salario de cada trabajador.</t>
  </si>
  <si>
    <t>Comparación de la aportación anual del fondo de ahorros de cada trabajador,</t>
  </si>
  <si>
    <t>con límite del 1.3% veces el valor de la UMA.</t>
  </si>
  <si>
    <t>Determinación del límite de 1.3 veces el valor de la UMA anualizada.</t>
  </si>
  <si>
    <t>Límite del 1.3 veces</t>
  </si>
  <si>
    <t>la UMA anual</t>
  </si>
  <si>
    <t>Artículo 93 Penúltimo y Último párrafo</t>
  </si>
  <si>
    <t xml:space="preserve">La suma de los ingresos por salarios o los </t>
  </si>
  <si>
    <t>que reciban los socios o miembros de las</t>
  </si>
  <si>
    <t>sociedades cooperativas y el monto de la</t>
  </si>
  <si>
    <t xml:space="preserve">exención </t>
  </si>
  <si>
    <t xml:space="preserve">      E       X       C      E       D       A</t>
  </si>
  <si>
    <t xml:space="preserve">a 7 veces el valor de la UMA </t>
  </si>
  <si>
    <t>SUPUESTO 1</t>
  </si>
  <si>
    <t xml:space="preserve">      M     A    Y    O     R           A</t>
  </si>
  <si>
    <t>SUPUESTO 2</t>
  </si>
  <si>
    <t xml:space="preserve">      M     E     N     O     R            A</t>
  </si>
  <si>
    <t>ISR hasta por el valor de la UMA anualizada.</t>
  </si>
  <si>
    <t>En este supuesto 1 el contribuyente de la previsión social estará exenta del</t>
  </si>
  <si>
    <t xml:space="preserve">En este supuesto 2 el contribuyente de la previsión social estará </t>
  </si>
  <si>
    <t>TOTALMENTE EXENTA del pago  ISR.</t>
  </si>
  <si>
    <t>D  A  T  O  S</t>
  </si>
  <si>
    <t>Salario</t>
  </si>
  <si>
    <t>percibido</t>
  </si>
  <si>
    <t>Veces la</t>
  </si>
  <si>
    <t>UMA</t>
  </si>
  <si>
    <t>Prestaciones</t>
  </si>
  <si>
    <t>de Previsión</t>
  </si>
  <si>
    <t>Social</t>
  </si>
  <si>
    <t>Veces en</t>
  </si>
  <si>
    <t xml:space="preserve">UMA </t>
  </si>
  <si>
    <t>Valor de la UMA</t>
  </si>
  <si>
    <t>UMA Mensual</t>
  </si>
  <si>
    <t>UMA anualizada</t>
  </si>
  <si>
    <t>Importe de 7 veces la UMA</t>
  </si>
  <si>
    <t>Límites de Previsión Social</t>
  </si>
  <si>
    <t>En el Supuesto 2, se deberá determinar la cantidad que sumada a los ingresos</t>
  </si>
  <si>
    <t xml:space="preserve">por salarios o los que perciban los socios o miembros de las sociedades </t>
  </si>
  <si>
    <t>cooperativas, SIN considerar la previsión social, dé como resultado el</t>
  </si>
  <si>
    <t>equivalente a siete veces la UMA anual.</t>
  </si>
  <si>
    <t xml:space="preserve">            Siete veces el valor de la UMA anual</t>
  </si>
  <si>
    <t>menos Ingresos por salarios o los que perciban los socios o miembros de las</t>
  </si>
  <si>
    <t xml:space="preserve">            sociedades cooperativas, percibidas en el año, sin incluir la previsión</t>
  </si>
  <si>
    <t xml:space="preserve">            social.</t>
  </si>
  <si>
    <t xml:space="preserve">igual    Cantidad que sumada a los ingresos por salarios o los que reciban los </t>
  </si>
  <si>
    <t xml:space="preserve">            socios o miembros de las sociedades cooperativas dá como resultado</t>
  </si>
  <si>
    <t xml:space="preserve">            siete veces el valor de la UMA anual.</t>
  </si>
  <si>
    <t>Se deberá comparar el resultado anterior contra el importe del valor de la UMA</t>
  </si>
  <si>
    <t>anualizada.</t>
  </si>
  <si>
    <t>La cantidad que resulte MAYOR de la comparación será el monto de la exención</t>
  </si>
  <si>
    <t>de del ISR que corresponda a la previsión social, siempre y cuando la citada</t>
  </si>
  <si>
    <t>previsión social sea igual o suprerior a la cantidad mencionada.</t>
  </si>
  <si>
    <t xml:space="preserve">El artículo 160 del RLISR, establece que cuando las prestaciones de previsión </t>
  </si>
  <si>
    <t>social excedan los límites, dicho excedente se considerará INGRESO</t>
  </si>
  <si>
    <t>ACUMULABLE del trabajador.</t>
  </si>
  <si>
    <t>1.- Monto de percepciones totales de trabajdor en el año</t>
  </si>
  <si>
    <t>TOTAL</t>
  </si>
  <si>
    <t>2.- Comparación de las percepciones totales de cada trabajador en el año,</t>
  </si>
  <si>
    <t xml:space="preserve">      con el importe de 7 veces el valor de la UMA anual.</t>
  </si>
  <si>
    <t>Monto de</t>
  </si>
  <si>
    <t>percepciones</t>
  </si>
  <si>
    <t xml:space="preserve">totales por </t>
  </si>
  <si>
    <t xml:space="preserve">año </t>
  </si>
  <si>
    <t>Mayor   o</t>
  </si>
  <si>
    <t>menor que</t>
  </si>
  <si>
    <t>Importe de 7</t>
  </si>
  <si>
    <t>veces valor</t>
  </si>
  <si>
    <t>anual de</t>
  </si>
  <si>
    <t>la UMA</t>
  </si>
  <si>
    <t>mayor</t>
  </si>
  <si>
    <t>menor</t>
  </si>
  <si>
    <t>3.- Comparación del importe anual de la previsión social percibida por</t>
  </si>
  <si>
    <t xml:space="preserve">     los trabadores 1, 2, y 4, con el importe de la UMA anual.</t>
  </si>
  <si>
    <t>Importe anual</t>
  </si>
  <si>
    <t>Importe</t>
  </si>
  <si>
    <t>anual de la</t>
  </si>
  <si>
    <t>Los trabajadores 1 y 4, el monto exento de la previsión social sólo podrá ser</t>
  </si>
  <si>
    <t>el importe del valor de la UMA anual.</t>
  </si>
  <si>
    <t>El trabajador 2, el monto total de la previsión social que recibio se encuentra</t>
  </si>
  <si>
    <t>EXENTO de ISR, ya que aun cuando el monto de las percepciones totales</t>
  </si>
  <si>
    <t>del trabajdor en el año fue superior al imporye de 7 veces el valor de la UMA</t>
  </si>
  <si>
    <t>anual, el importe anual de su previsión social fue INFERIOR al valor de la UMA</t>
  </si>
  <si>
    <t>anual.</t>
  </si>
  <si>
    <t>4.- Determinación del importe anual exento de la previsión social de cada</t>
  </si>
  <si>
    <t xml:space="preserve">     trabajador.</t>
  </si>
  <si>
    <t>Importe de la previsión</t>
  </si>
  <si>
    <t xml:space="preserve">social exenta </t>
  </si>
  <si>
    <t>5.- Determinación de importe anual gravado por previsión social de los</t>
  </si>
  <si>
    <t xml:space="preserve">     trabajadores</t>
  </si>
  <si>
    <t>Importe de</t>
  </si>
  <si>
    <t>previsión</t>
  </si>
  <si>
    <t>social</t>
  </si>
  <si>
    <t>exenta</t>
  </si>
  <si>
    <t>Previsión</t>
  </si>
  <si>
    <t>Gravada</t>
  </si>
  <si>
    <t>La limitación de la exención de la previsión social no será aplicable para:</t>
  </si>
  <si>
    <t>Jubilaciones, pensiones, haberes de retiro, pensiones vitalicias, indemnizaciones</t>
  </si>
  <si>
    <t>por riesgo de trabajo o enfermedades que se concedan de acuerdo con las</t>
  </si>
  <si>
    <t>leyes, contratos colectivos de trabajo o contrato ley.</t>
  </si>
  <si>
    <t>Reembolsos de gastos medicos, dentales, hospitalarios y de funeral, concedidos</t>
  </si>
  <si>
    <t>de manera general de acuerdo con las leyes o contratos de trabajo.</t>
  </si>
  <si>
    <t xml:space="preserve">Seguro de gastos médicos, seguros de vida y fondos de ahorro, siempre que </t>
  </si>
  <si>
    <t>reúnan los requisitos de deduciblidad establecidos en la LISR.</t>
  </si>
  <si>
    <t>PREVISIÓN  SOCIAL , GRAVADA Y EXENTA.</t>
  </si>
  <si>
    <t>ARTÍCULO 93 FRACCIÓN IX Y PENÚLTIMO PÁRRAFO L.I.S.R.</t>
  </si>
  <si>
    <t>Determinación de la Previsión Social MENSUAL exenta y gravada</t>
  </si>
  <si>
    <t>A</t>
  </si>
  <si>
    <t>B</t>
  </si>
  <si>
    <t>C</t>
  </si>
  <si>
    <t>D</t>
  </si>
  <si>
    <t xml:space="preserve">Sueldos y salarios </t>
  </si>
  <si>
    <t xml:space="preserve"> + Previsión Social</t>
  </si>
  <si>
    <t xml:space="preserve"> = SUMA MENSUAL</t>
  </si>
  <si>
    <t xml:space="preserve"> 1.- En los trabajadores "A" y "B", al no ser superior al salario al importe de 7 veces el salario mínimo</t>
  </si>
  <si>
    <t xml:space="preserve">     sujetas del impuesto para los efectos de la retención mensual, en su caso, en la declaración anual se</t>
  </si>
  <si>
    <t xml:space="preserve">     realizarán los ajustes correspondientes.</t>
  </si>
  <si>
    <t xml:space="preserve">2.- En el caso del trabajador "C" el salario que obtiene si es superior al importe de siete veces el salario </t>
  </si>
  <si>
    <t xml:space="preserve">     mínimo, por lo que la previsión social se limita en su exención hasta el importe de un salario mínimo </t>
  </si>
  <si>
    <t xml:space="preserve">3.- En el caso del trabajador "D" , su salario es superior a siete veces el salario mínimo, y la previsión </t>
  </si>
  <si>
    <t xml:space="preserve">     social es superior al importe de un salario mínimo, por lo que la exención de la previsión social se limita</t>
  </si>
  <si>
    <t xml:space="preserve">     de la siguiente forma :</t>
  </si>
  <si>
    <t>PREVISIÓN SOCIAL</t>
  </si>
  <si>
    <t xml:space="preserve"> - PREVISIÓN SOCIAL EXENTA</t>
  </si>
  <si>
    <t>PREVISIÓN SOCIAL GRAVADA</t>
  </si>
  <si>
    <t>Determinación de la Previsión Social ANUAL exenta y gravada</t>
  </si>
  <si>
    <t xml:space="preserve"> = SUMA ANUAL</t>
  </si>
  <si>
    <t>El penúltimo párrafo del artículo 93 de la L.I.S.R., la exención de la previsión social se limita</t>
  </si>
  <si>
    <t>cuando la suma de ambos conceptos rebasa el importe de siete salarios mínimos elevados al año</t>
  </si>
  <si>
    <t xml:space="preserve">1.- En el caso del trabajador "A", la suma anual, no rebasa el monto límite, lo que el importe de la </t>
  </si>
  <si>
    <t xml:space="preserve">    previsión social en su totalidad se encuentra exenta.</t>
  </si>
  <si>
    <t xml:space="preserve">2.- En el caso del trabajador "B", la suma anual no se rebasa el monto límite de previsión </t>
  </si>
  <si>
    <t xml:space="preserve">     social, pero al no rebasar la previsión social el importe de un salario mínimo elavado al año,</t>
  </si>
  <si>
    <t xml:space="preserve">     la previsión social se encuentra exenta.</t>
  </si>
  <si>
    <t xml:space="preserve">3.- En el caso del trabajdor "C", tanto la suma anual, como el importe de la previsión social </t>
  </si>
  <si>
    <t xml:space="preserve">    exceden de los límites establecidos, motivo por el cual, la previsión social en este caso solo</t>
  </si>
  <si>
    <t xml:space="preserve">    se encuentra exenta hasta por el importe de un salario mínimo anual.</t>
  </si>
  <si>
    <t>PREVISIÓN SOCIAL ANUAL PERCIBIDA</t>
  </si>
  <si>
    <t>PREVISIÓN SOCIAL ANUAL GRAVADA</t>
  </si>
  <si>
    <t>4.- En el caso del trabajdor "D", se deben de tomar en cuenta las siguientes consideraciones :</t>
  </si>
  <si>
    <t xml:space="preserve">      a) La suma del salario y la previsión social exceden del importe de siete salarios mínimos</t>
  </si>
  <si>
    <t xml:space="preserve">      b) La previsión social excede del importe de un salario mínimo elevado al año, es decir,</t>
  </si>
  <si>
    <t xml:space="preserve">      c) En este caso la previsión social se limitará hasta el importe del salario mínimo elevado al</t>
  </si>
  <si>
    <t xml:space="preserve">          año, pero el artículo 93 penúltimo párrafo establece que por ningun concepto la suma de</t>
  </si>
  <si>
    <t xml:space="preserve">          la exención ( previsión exenta ) y el importe de los salarios dará como resultado un importe</t>
  </si>
  <si>
    <t xml:space="preserve">          inferior a siete salarios mínimos elevados al año, es decir  :</t>
  </si>
  <si>
    <t>Salarios</t>
  </si>
  <si>
    <t xml:space="preserve">                 TOTAL</t>
  </si>
  <si>
    <t>Determinación de la parte exenta de la previsión social.</t>
  </si>
  <si>
    <t xml:space="preserve">                SUMA</t>
  </si>
  <si>
    <t>El importe de ambos conceptos es inferior al importe de siete salarios mínimos elevados al año,</t>
  </si>
  <si>
    <t xml:space="preserve"> + excedente previsión social por dif.</t>
  </si>
  <si>
    <t>CASO No. 1</t>
  </si>
  <si>
    <t xml:space="preserve">Determine el impuesto mensual a retener de un trabajador que tiene un salario mensual de </t>
  </si>
  <si>
    <t xml:space="preserve">$10,000.00 y por esta ocasión recibe ayuda para la compra de lentes por la cantidad de </t>
  </si>
  <si>
    <t>Determinación de la previsión social gravada</t>
  </si>
  <si>
    <t>Previsión social</t>
  </si>
  <si>
    <t xml:space="preserve"> - Previsión social exenta 67.29 X 30</t>
  </si>
  <si>
    <t xml:space="preserve"> = Previsión social gravada</t>
  </si>
  <si>
    <t>Determinación del I.S.R. a retener por sueldo mensual</t>
  </si>
  <si>
    <t>i.s.r. s/ tarifa</t>
  </si>
  <si>
    <t>Determinación del I.S.R. a retener por sueldo mensual y previsión social gravada</t>
  </si>
  <si>
    <t>Sueldos mensual</t>
  </si>
  <si>
    <t>previsión social gravada</t>
  </si>
  <si>
    <t>base gravable</t>
  </si>
  <si>
    <t>Diferencia de impuestos</t>
  </si>
  <si>
    <t>impuesto de</t>
  </si>
  <si>
    <t xml:space="preserve">     menos</t>
  </si>
  <si>
    <t xml:space="preserve">           =</t>
  </si>
  <si>
    <t>Fracción  I</t>
  </si>
  <si>
    <t xml:space="preserve">    entre 365 días del año</t>
  </si>
  <si>
    <t xml:space="preserve"> X 30.4 equivalente al mes</t>
  </si>
  <si>
    <t xml:space="preserve"> = Previsión social mensual gravada</t>
  </si>
  <si>
    <t>Fracción  II</t>
  </si>
  <si>
    <t xml:space="preserve">   mas</t>
  </si>
  <si>
    <t xml:space="preserve">         igual</t>
  </si>
  <si>
    <t xml:space="preserve">  x art. 96 =</t>
  </si>
  <si>
    <t>sueldo mensual</t>
  </si>
  <si>
    <t>Fracción III</t>
  </si>
  <si>
    <t xml:space="preserve">  menos</t>
  </si>
  <si>
    <t xml:space="preserve">  igual</t>
  </si>
  <si>
    <t>Fracción   V</t>
  </si>
  <si>
    <t xml:space="preserve">    entre</t>
  </si>
  <si>
    <t xml:space="preserve">   igual</t>
  </si>
  <si>
    <t xml:space="preserve">   X    100</t>
  </si>
  <si>
    <t>Fracción  IV</t>
  </si>
  <si>
    <t xml:space="preserve">        X</t>
  </si>
  <si>
    <t>impuesto a retener</t>
  </si>
  <si>
    <t>CASO No. 2</t>
  </si>
  <si>
    <t xml:space="preserve">$7,500.00 y por esta ocasión recibe ayuda para la compra de lentes por la cantidad de </t>
  </si>
  <si>
    <t>$2,130.00 esta prestación se trata de previsión social que se otorga en forma general.</t>
  </si>
  <si>
    <t>SUBSIDIO AL EMPLEO</t>
  </si>
  <si>
    <t>ISR A RETENER</t>
  </si>
  <si>
    <t>ISR. S/TAR.</t>
  </si>
  <si>
    <t>SUBS.PARA EL EMPLEO</t>
  </si>
  <si>
    <t xml:space="preserve">  x art. 113 =</t>
  </si>
  <si>
    <t xml:space="preserve">JUBILACIONES, PENSIONES, HABERES DE RETIRO, PENSIONES VITALICIAS </t>
  </si>
  <si>
    <t>U OTRAS FORMAS DE RETIRO  ART. 93 FRACC.  IV  L.I.S.R.</t>
  </si>
  <si>
    <t>Ejemplo No. 1</t>
  </si>
  <si>
    <t>Pensión diaria inferior a 15 veces el s.m.g.</t>
  </si>
  <si>
    <t>monto de la pensión diaria</t>
  </si>
  <si>
    <t>MONTO GRAVABLE</t>
  </si>
  <si>
    <t xml:space="preserve">    exento</t>
  </si>
  <si>
    <t>Ejemplo No. 2</t>
  </si>
  <si>
    <t>Ejemplo No. 3</t>
  </si>
  <si>
    <t>Determine el impuesto cuando los conceptos se reciben periodicamente con los siguientes datos :</t>
  </si>
  <si>
    <t>Ingreso mensual gravado por pensión</t>
  </si>
  <si>
    <t>neto a pagar</t>
  </si>
  <si>
    <t>isr. A retener</t>
  </si>
  <si>
    <t>Ejemplo No. 4</t>
  </si>
  <si>
    <t>Determinación del impuesto anual por pensiones, jubilaciones y haberes de retiro</t>
  </si>
  <si>
    <t xml:space="preserve">Pensión diaria </t>
  </si>
  <si>
    <t>Monto mensual gravado</t>
  </si>
  <si>
    <t>Monto anual recibido</t>
  </si>
  <si>
    <t xml:space="preserve">   X  12</t>
  </si>
  <si>
    <t>Monto anual exento</t>
  </si>
  <si>
    <t>Monto anual gravado</t>
  </si>
  <si>
    <t>art. 96  ISR</t>
  </si>
  <si>
    <t>Monto mensual</t>
  </si>
  <si>
    <t>isr a retener</t>
  </si>
  <si>
    <t>NETO A PAGAR</t>
  </si>
  <si>
    <t xml:space="preserve">  X  12  =</t>
  </si>
  <si>
    <t>isr anual</t>
  </si>
  <si>
    <t>isr Mensual</t>
  </si>
  <si>
    <t>Ejemplo No. 5</t>
  </si>
  <si>
    <t>Procedimiento para calcular la retención del I.S.R. Por pago único de Jubilaciones, Pensiones o</t>
  </si>
  <si>
    <t>Pensión por jubilación diaria</t>
  </si>
  <si>
    <t>Monto de la pensión anual</t>
  </si>
  <si>
    <t xml:space="preserve">  x 30   x  12 </t>
  </si>
  <si>
    <t>Convenio para que se liquide la pensión en una sola exhibición, monto</t>
  </si>
  <si>
    <t>a entregar igual a 5 anualidades.</t>
  </si>
  <si>
    <t xml:space="preserve">  x 5</t>
  </si>
  <si>
    <t>Monto de la pensión mensual en caso de no existir convenio para pago</t>
  </si>
  <si>
    <t>en una solo exhibición</t>
  </si>
  <si>
    <t xml:space="preserve">  x 30</t>
  </si>
  <si>
    <t>fracc. I</t>
  </si>
  <si>
    <t>Monto mensual de la pensión</t>
  </si>
  <si>
    <t>Pensión mensual exenta</t>
  </si>
  <si>
    <t>Pensión mensual gravada</t>
  </si>
  <si>
    <t>art.96 i.s.r.</t>
  </si>
  <si>
    <t>isr  mensual</t>
  </si>
  <si>
    <t>fracc. II</t>
  </si>
  <si>
    <t>P a g o         Ú n i c o</t>
  </si>
  <si>
    <t>entre    monto mensual que se percibiría</t>
  </si>
  <si>
    <t>igual    cociente</t>
  </si>
  <si>
    <t>igual a pago único menos imptos.</t>
  </si>
  <si>
    <t>Ejemplo No. 6</t>
  </si>
  <si>
    <t xml:space="preserve">PROCEDIMIENTO PARA LA DETERMINACION Y CALCULO DEL I.S.R. ANUAL 2014 POR PAGO UNICO DE </t>
  </si>
  <si>
    <t>DATOS :</t>
  </si>
  <si>
    <t>PENSION DIARIA</t>
  </si>
  <si>
    <t>SALARIO MENSUAL</t>
  </si>
  <si>
    <t>600 x 30</t>
  </si>
  <si>
    <t>RETENCION MENSUAL  I.S.R.</t>
  </si>
  <si>
    <t>SALARIO OBTENIDO DE ENERO A MAYO</t>
  </si>
  <si>
    <t>18000 X 5</t>
  </si>
  <si>
    <t>I.S.R. RETENIDO DE ENERO A MAYO</t>
  </si>
  <si>
    <t>MONTO DEL PAGO ÚNICO</t>
  </si>
  <si>
    <t>18,000 X 12 X 5</t>
  </si>
  <si>
    <t>I.S.R. POR PAGO UNICO</t>
  </si>
  <si>
    <t>2,735.69 X 12 X 5 =</t>
  </si>
  <si>
    <t>FECHA DE JUBILACIÓN 31 DE MAYO 2014</t>
  </si>
  <si>
    <t>Ejemplo No. 7</t>
  </si>
  <si>
    <t>684 x 30</t>
  </si>
  <si>
    <t>MONTO MENSUAL DE PENSION</t>
  </si>
  <si>
    <t>DEMÁS INGRESOS ACUMULABLES</t>
  </si>
  <si>
    <t>EXENCIÓN</t>
  </si>
  <si>
    <t>Pago único</t>
  </si>
  <si>
    <t>exención</t>
  </si>
  <si>
    <t>Ingreso gravable</t>
  </si>
  <si>
    <t>IMPUESTO ANUAL SOBRE INGRESOS ACUMULABLES</t>
  </si>
  <si>
    <t>Último sueldo</t>
  </si>
  <si>
    <t>demás ingresos</t>
  </si>
  <si>
    <t>Total de ingresos acumulables</t>
  </si>
  <si>
    <t>152 i.s.r.</t>
  </si>
  <si>
    <t>ISR ANUAL</t>
  </si>
  <si>
    <t xml:space="preserve">    ENTRE </t>
  </si>
  <si>
    <t xml:space="preserve">   IGUAL</t>
  </si>
  <si>
    <t xml:space="preserve">  POR 100  =</t>
  </si>
  <si>
    <t>%</t>
  </si>
  <si>
    <t>IMPUESTO ANUAL SOBRE INGRESOS NO ACUMULABLES</t>
  </si>
  <si>
    <t xml:space="preserve">  MENOS</t>
  </si>
  <si>
    <t xml:space="preserve">     IGUAL</t>
  </si>
  <si>
    <t xml:space="preserve">        POR </t>
  </si>
  <si>
    <t>Impuesto de la parte</t>
  </si>
  <si>
    <t>no acumulable</t>
  </si>
  <si>
    <t>Ejemplo No. 8</t>
  </si>
  <si>
    <t>550 x 30</t>
  </si>
  <si>
    <t>2,415.28 x 5 =</t>
  </si>
  <si>
    <t>FECHA DE JUBILACIÓN 31 DE MAYO 2009</t>
  </si>
  <si>
    <t>NO existe Ingreso gravable</t>
  </si>
  <si>
    <t>tarifa 152</t>
  </si>
  <si>
    <t>NO Impuesto de la parte</t>
  </si>
  <si>
    <t xml:space="preserve">     elevado al mes ( 89.62 x 7 x 30.4 = 19,071.14 ), las cantidades que perciben los trabajadores no son</t>
  </si>
  <si>
    <r>
      <t xml:space="preserve">     elevado al mes ( 89.62 x 7 x 30.4 = 19,071.14 ); </t>
    </r>
    <r>
      <rPr>
        <sz val="10"/>
        <color indexed="10"/>
        <rFont val="Comic Sans MS"/>
        <family val="4"/>
      </rPr>
      <t>en este caso se encuentra la previsión social exenta.</t>
    </r>
  </si>
  <si>
    <t xml:space="preserve"> = 89.62 x 30.4</t>
  </si>
  <si>
    <t>limita al importe de un salario mínimo elevado al año ( 89.62 x 30.4 x 12 = 32,693.40 ).</t>
  </si>
  <si>
    <t xml:space="preserve"> ( 89.62 X 7 X 30.4 x 12 = 228,853.68 ). En estos casos, la exención contenida en el mismo númeral se  </t>
  </si>
  <si>
    <t xml:space="preserve"> - PREVISIÓN SOCIAL ANUAL EXENTA </t>
  </si>
  <si>
    <t xml:space="preserve">                     es decir,</t>
  </si>
  <si>
    <t xml:space="preserve">          89.62 x 30.4 x 12 = 32,693.40</t>
  </si>
  <si>
    <t xml:space="preserve"> + Previsión social exenta </t>
  </si>
  <si>
    <t xml:space="preserve">   ( 89.62 x 30.4 x 12 = 32,693.40 )</t>
  </si>
  <si>
    <t xml:space="preserve"> ( 89.67 x 30.4 x 12 = 32,693.40 )</t>
  </si>
  <si>
    <t>es  decir, $ 228,853.68, por lo que se tomará del excedente de la previsión social, una cantidad</t>
  </si>
  <si>
    <t xml:space="preserve"> + Previsión social exenta</t>
  </si>
  <si>
    <t xml:space="preserve">  ( 89.62 x 30.4 x 12 = 32,693.40 )</t>
  </si>
  <si>
    <t>Aplique la opción del artículo 163 del R.L.I.S.R.</t>
  </si>
  <si>
    <t>Aplicando opción de artículo 163 del R.L.I.S.R.</t>
  </si>
  <si>
    <t>$2,950.00 esta prestación se trata de previsión social que se otorga en forma general.</t>
  </si>
  <si>
    <t xml:space="preserve"> - Previsión social exenta 89.62 X 30.4</t>
  </si>
  <si>
    <t xml:space="preserve"> 89.62 x 30.4 = 2,724.45</t>
  </si>
  <si>
    <t>totalmente exenta</t>
  </si>
  <si>
    <t>que sumada de cómo importe $240,000.00</t>
  </si>
  <si>
    <t xml:space="preserve">PROCEDIMIENTO PARA LA DETERMINACION Y CALCULO DEL I.S.R. ANUAL 2021 POR PAGO UNICO DE </t>
  </si>
  <si>
    <t>JUBILACION O HABERES DE RETIRO ( ART. 95  DE LA L.IS.R. Y 171 DEL R.L.I.S.R. )</t>
  </si>
  <si>
    <t>ART.171 R.L.I.S.R.</t>
  </si>
  <si>
    <t xml:space="preserve">     90 X 89.62 X 365  =</t>
  </si>
  <si>
    <t>Pensión diaria inferior a 15 veces la UMA</t>
  </si>
  <si>
    <t>menos monto exento   89.62 x 15</t>
  </si>
  <si>
    <t>menos monto exento   68.29 x 15</t>
  </si>
  <si>
    <t>Pensión diaria $1,250.00</t>
  </si>
  <si>
    <t>Ingreso mensual por pensión 1,250.00 x 30</t>
  </si>
  <si>
    <t xml:space="preserve">menos Pensión mensual exenta 68.29 x 15 x 30 </t>
  </si>
  <si>
    <t>Declaración anual 2021</t>
  </si>
  <si>
    <t>Monto mensual a recibir  1,500.00 x 30</t>
  </si>
  <si>
    <t xml:space="preserve">menos Pensión mensual exenta 89.62 x 15 x 30 </t>
  </si>
  <si>
    <t>art.152 ISR</t>
  </si>
  <si>
    <t>Fecha de jubilación 30 de Abril del 2021, último salario mensual ob--</t>
  </si>
  <si>
    <t>tenido Abril del 2021.</t>
  </si>
  <si>
    <t>haberes de retiro ( art. 96 L.I.S.R. Y art. 173 del R.L.I.S.R. ).</t>
  </si>
  <si>
    <t>art. 173 R.L.I.S.R.</t>
  </si>
  <si>
    <t>89.62  x 15 x 30</t>
  </si>
  <si>
    <t>por I.S.R. Mensual a retener 78.07 X 60</t>
  </si>
  <si>
    <t>VALOR DE LA UMA</t>
  </si>
  <si>
    <t>JUBILACION O HABERES DE RETIRO ( ART. 95 - 96 DE LA L.IS.R. Y 171 DEL R.L.I.S.R. ) ÚLTIMO MES</t>
  </si>
  <si>
    <t>LABORADO EN MAYO DEL 2021, PACTA 5 ANUALIDADES DE PAGO ÚNICO.</t>
  </si>
  <si>
    <t xml:space="preserve"> 90 X 89.62 X 365  =</t>
  </si>
  <si>
    <t xml:space="preserve">QUEDA EXENTO DE ISR POR EL PAGO DE </t>
  </si>
  <si>
    <t>ANUALIDADES YA QUE ES MAYOR LA</t>
  </si>
  <si>
    <t>FECHA DE JUBILACIÓN 31 DE MAYO 2021</t>
  </si>
  <si>
    <t>2,113.75 x 5 =</t>
  </si>
  <si>
    <t>LABORADO EN MAYO DEL 2021, PACTA 7 ANUALIDADES DE PAGO ÚNICO.</t>
  </si>
  <si>
    <t>2,941.91 x 7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</si>
</sst>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10"/>
      <color indexed="10"/>
      <name val="Comic Sans MS"/>
      <family val="4"/>
    </font>
    <font>
      <b/>
      <sz val="10"/>
      <color rgb="FFFF0000"/>
      <name val="Comic Sans MS"/>
      <family val="4"/>
    </font>
    <font>
      <sz val="10"/>
      <color rgb="FFFF0000"/>
      <name val="Comic Sans MS"/>
      <family val="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0" xfId="0" applyNumberFormat="1" applyFont="1"/>
    <xf numFmtId="4" fontId="1" fillId="0" borderId="1" xfId="0" applyNumberFormat="1" applyFont="1" applyBorder="1"/>
    <xf numFmtId="4" fontId="1" fillId="0" borderId="2" xfId="0" applyNumberFormat="1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" fontId="3" fillId="0" borderId="0" xfId="0" applyNumberFormat="1" applyFont="1" applyAlignment="1"/>
    <xf numFmtId="4" fontId="4" fillId="0" borderId="0" xfId="0" applyNumberFormat="1" applyFont="1"/>
    <xf numFmtId="4" fontId="5" fillId="0" borderId="0" xfId="0" applyNumberFormat="1" applyFont="1"/>
    <xf numFmtId="4" fontId="3" fillId="0" borderId="0" xfId="0" applyNumberFormat="1" applyFont="1"/>
    <xf numFmtId="1" fontId="1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4" fontId="3" fillId="2" borderId="0" xfId="0" applyNumberFormat="1" applyFont="1" applyFill="1"/>
    <xf numFmtId="4" fontId="1" fillId="2" borderId="0" xfId="0" applyNumberFormat="1" applyFont="1" applyFill="1"/>
    <xf numFmtId="4" fontId="3" fillId="3" borderId="0" xfId="0" applyNumberFormat="1" applyFont="1" applyFill="1"/>
    <xf numFmtId="4" fontId="1" fillId="3" borderId="0" xfId="0" applyNumberFormat="1" applyFont="1" applyFill="1"/>
    <xf numFmtId="4" fontId="2" fillId="4" borderId="0" xfId="0" applyNumberFormat="1" applyFont="1" applyFill="1"/>
    <xf numFmtId="4" fontId="2" fillId="3" borderId="0" xfId="0" applyNumberFormat="1" applyFont="1" applyFill="1"/>
    <xf numFmtId="4" fontId="2" fillId="5" borderId="0" xfId="0" applyNumberFormat="1" applyFont="1" applyFill="1" applyAlignment="1">
      <alignment horizontal="center"/>
    </xf>
    <xf numFmtId="4" fontId="1" fillId="6" borderId="0" xfId="0" applyNumberFormat="1" applyFont="1" applyFill="1"/>
    <xf numFmtId="4" fontId="2" fillId="6" borderId="0" xfId="0" applyNumberFormat="1" applyFont="1" applyFill="1" applyAlignment="1">
      <alignment horizontal="center"/>
    </xf>
    <xf numFmtId="4" fontId="2" fillId="7" borderId="0" xfId="0" applyNumberFormat="1" applyFont="1" applyFill="1"/>
    <xf numFmtId="4" fontId="2" fillId="8" borderId="0" xfId="0" applyNumberFormat="1" applyFont="1" applyFill="1" applyAlignment="1">
      <alignment horizontal="center"/>
    </xf>
    <xf numFmtId="4" fontId="2" fillId="9" borderId="0" xfId="0" applyNumberFormat="1" applyFont="1" applyFill="1"/>
    <xf numFmtId="4" fontId="2" fillId="10" borderId="0" xfId="0" applyNumberFormat="1" applyFont="1" applyFill="1"/>
    <xf numFmtId="4" fontId="9" fillId="0" borderId="0" xfId="0" applyNumberFormat="1" applyFont="1"/>
    <xf numFmtId="4" fontId="8" fillId="0" borderId="0" xfId="0" applyNumberFormat="1" applyFont="1" applyAlignment="1">
      <alignment horizontal="center"/>
    </xf>
    <xf numFmtId="4" fontId="10" fillId="0" borderId="0" xfId="0" applyNumberFormat="1" applyFont="1"/>
    <xf numFmtId="4" fontId="11" fillId="0" borderId="0" xfId="0" applyNumberFormat="1" applyFont="1"/>
    <xf numFmtId="4" fontId="12" fillId="0" borderId="0" xfId="0" applyNumberFormat="1" applyFont="1"/>
    <xf numFmtId="4" fontId="10" fillId="0" borderId="0" xfId="0" applyNumberFormat="1" applyFont="1" applyAlignment="1">
      <alignment horizontal="center"/>
    </xf>
    <xf numFmtId="4" fontId="10" fillId="0" borderId="3" xfId="0" applyNumberFormat="1" applyFont="1" applyBorder="1"/>
    <xf numFmtId="4" fontId="13" fillId="0" borderId="4" xfId="0" applyNumberFormat="1" applyFont="1" applyBorder="1"/>
    <xf numFmtId="10" fontId="13" fillId="0" borderId="4" xfId="0" applyNumberFormat="1" applyFont="1" applyBorder="1"/>
    <xf numFmtId="4" fontId="13" fillId="0" borderId="0" xfId="0" applyNumberFormat="1" applyFont="1"/>
    <xf numFmtId="4" fontId="9" fillId="0" borderId="4" xfId="0" applyNumberFormat="1" applyFont="1" applyBorder="1"/>
    <xf numFmtId="3" fontId="9" fillId="0" borderId="0" xfId="0" applyNumberFormat="1" applyFont="1"/>
    <xf numFmtId="164" fontId="9" fillId="0" borderId="0" xfId="0" applyNumberFormat="1" applyFont="1"/>
    <xf numFmtId="165" fontId="9" fillId="0" borderId="0" xfId="0" applyNumberFormat="1" applyFont="1"/>
    <xf numFmtId="10" fontId="10" fillId="0" borderId="5" xfId="0" applyNumberFormat="1" applyFont="1" applyBorder="1"/>
    <xf numFmtId="10" fontId="9" fillId="0" borderId="0" xfId="0" applyNumberFormat="1" applyFont="1"/>
    <xf numFmtId="10" fontId="9" fillId="0" borderId="3" xfId="0" applyNumberFormat="1" applyFont="1" applyBorder="1"/>
    <xf numFmtId="0" fontId="9" fillId="0" borderId="0" xfId="0" applyFont="1"/>
    <xf numFmtId="0" fontId="10" fillId="0" borderId="0" xfId="0" applyFont="1"/>
    <xf numFmtId="10" fontId="9" fillId="0" borderId="4" xfId="0" applyNumberFormat="1" applyFont="1" applyBorder="1"/>
    <xf numFmtId="4" fontId="9" fillId="0" borderId="6" xfId="0" applyNumberFormat="1" applyFont="1" applyBorder="1"/>
    <xf numFmtId="4" fontId="0" fillId="0" borderId="0" xfId="0" applyNumberFormat="1"/>
    <xf numFmtId="165" fontId="0" fillId="0" borderId="0" xfId="0" applyNumberFormat="1"/>
    <xf numFmtId="4" fontId="14" fillId="0" borderId="3" xfId="0" applyNumberFormat="1" applyFont="1" applyBorder="1"/>
    <xf numFmtId="4" fontId="15" fillId="0" borderId="0" xfId="0" applyNumberFormat="1" applyFont="1"/>
    <xf numFmtId="4" fontId="14" fillId="0" borderId="0" xfId="0" applyNumberFormat="1" applyFont="1"/>
    <xf numFmtId="0" fontId="15" fillId="0" borderId="0" xfId="0" applyFont="1"/>
    <xf numFmtId="0" fontId="9" fillId="0" borderId="0" xfId="0" applyFont="1" applyAlignment="1">
      <alignment horizontal="left"/>
    </xf>
    <xf numFmtId="4" fontId="10" fillId="0" borderId="0" xfId="0" applyNumberFormat="1" applyFont="1" applyBorder="1"/>
    <xf numFmtId="165" fontId="15" fillId="0" borderId="0" xfId="0" applyNumberFormat="1" applyFont="1"/>
    <xf numFmtId="4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71120</xdr:colOff>
      <xdr:row>207</xdr:row>
      <xdr:rowOff>31750</xdr:rowOff>
    </xdr:from>
    <xdr:to>
      <xdr:col>6</xdr:col>
      <xdr:colOff>554930</xdr:colOff>
      <xdr:row>213</xdr:row>
      <xdr:rowOff>6350</xdr:rowOff>
    </xdr:to>
    <xdr:cxnSp macro="">
      <xdr:nvCxnSpPr>
        <xdr:cNvPr id="2" name="3 Conector recto de flecha">
          <a:extLst>
            <a:ext uri="{FF2B5EF4-FFF2-40B4-BE49-F238E27FC236}">
              <a16:creationId xmlns:a16="http://schemas.microsoft.com/office/drawing/2014/main" id="{F528D640-1E01-495E-B7EC-5E4AA96B482E}"/>
            </a:ext>
          </a:extLst>
        </xdr:cNvPr>
        <xdr:cNvCxnSpPr/>
      </xdr:nvCxnSpPr>
      <xdr:spPr>
        <a:xfrm rot="5400000">
          <a:off x="4981545" y="43782645"/>
          <a:ext cx="1209040" cy="48381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626110</xdr:colOff>
      <xdr:row>173</xdr:row>
      <xdr:rowOff>6350</xdr:rowOff>
    </xdr:from>
    <xdr:to>
      <xdr:col>3</xdr:col>
      <xdr:colOff>688367</xdr:colOff>
      <xdr:row>215</xdr:row>
      <xdr:rowOff>0</xdr:rowOff>
    </xdr:to>
    <xdr:cxnSp macro="">
      <xdr:nvCxnSpPr>
        <xdr:cNvPr id="3" name="8 Conector recto de flecha">
          <a:extLst>
            <a:ext uri="{FF2B5EF4-FFF2-40B4-BE49-F238E27FC236}">
              <a16:creationId xmlns:a16="http://schemas.microsoft.com/office/drawing/2014/main" id="{8BA66ADE-0235-43EF-88B9-FFC069435CAD}"/>
            </a:ext>
          </a:extLst>
        </xdr:cNvPr>
        <xdr:cNvCxnSpPr/>
      </xdr:nvCxnSpPr>
      <xdr:spPr>
        <a:xfrm rot="16200000" flipH="1">
          <a:off x="-2037066" y="39794166"/>
          <a:ext cx="8787130" cy="175389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524510</xdr:colOff>
      <xdr:row>206</xdr:row>
      <xdr:rowOff>186690</xdr:rowOff>
    </xdr:from>
    <xdr:to>
      <xdr:col>6</xdr:col>
      <xdr:colOff>269238</xdr:colOff>
      <xdr:row>214</xdr:row>
      <xdr:rowOff>190489</xdr:rowOff>
    </xdr:to>
    <xdr:cxnSp macro="">
      <xdr:nvCxnSpPr>
        <xdr:cNvPr id="4" name="9 Conector recto de flecha">
          <a:extLst>
            <a:ext uri="{FF2B5EF4-FFF2-40B4-BE49-F238E27FC236}">
              <a16:creationId xmlns:a16="http://schemas.microsoft.com/office/drawing/2014/main" id="{C04318FB-748A-4F55-9735-E607845E4F14}"/>
            </a:ext>
          </a:extLst>
        </xdr:cNvPr>
        <xdr:cNvCxnSpPr/>
      </xdr:nvCxnSpPr>
      <xdr:spPr>
        <a:xfrm flipV="1">
          <a:off x="1377950" y="43369230"/>
          <a:ext cx="4164328" cy="1664959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816610</xdr:colOff>
      <xdr:row>204</xdr:row>
      <xdr:rowOff>215900</xdr:rowOff>
    </xdr:from>
    <xdr:to>
      <xdr:col>4</xdr:col>
      <xdr:colOff>510553</xdr:colOff>
      <xdr:row>217</xdr:row>
      <xdr:rowOff>171450</xdr:rowOff>
    </xdr:to>
    <xdr:cxnSp macro="">
      <xdr:nvCxnSpPr>
        <xdr:cNvPr id="5" name="14 Conector recto de flecha">
          <a:extLst>
            <a:ext uri="{FF2B5EF4-FFF2-40B4-BE49-F238E27FC236}">
              <a16:creationId xmlns:a16="http://schemas.microsoft.com/office/drawing/2014/main" id="{3A030C97-6587-44F8-A684-47E9DC8EB72A}"/>
            </a:ext>
          </a:extLst>
        </xdr:cNvPr>
        <xdr:cNvCxnSpPr/>
      </xdr:nvCxnSpPr>
      <xdr:spPr>
        <a:xfrm rot="5400000">
          <a:off x="2377447" y="43940723"/>
          <a:ext cx="2698750" cy="730263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204</xdr:row>
      <xdr:rowOff>114300</xdr:rowOff>
    </xdr:from>
    <xdr:to>
      <xdr:col>4</xdr:col>
      <xdr:colOff>184150</xdr:colOff>
      <xdr:row>206</xdr:row>
      <xdr:rowOff>64795</xdr:rowOff>
    </xdr:to>
    <xdr:cxnSp macro="">
      <xdr:nvCxnSpPr>
        <xdr:cNvPr id="6" name="18 Conector recto de flecha">
          <a:extLst>
            <a:ext uri="{FF2B5EF4-FFF2-40B4-BE49-F238E27FC236}">
              <a16:creationId xmlns:a16="http://schemas.microsoft.com/office/drawing/2014/main" id="{838508E2-DD37-47A2-8E83-70E1A204E92D}"/>
            </a:ext>
          </a:extLst>
        </xdr:cNvPr>
        <xdr:cNvCxnSpPr/>
      </xdr:nvCxnSpPr>
      <xdr:spPr>
        <a:xfrm flipV="1">
          <a:off x="872490" y="42854880"/>
          <a:ext cx="2893060" cy="39245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215</xdr:row>
      <xdr:rowOff>147320</xdr:rowOff>
    </xdr:from>
    <xdr:to>
      <xdr:col>5</xdr:col>
      <xdr:colOff>344179</xdr:colOff>
      <xdr:row>218</xdr:row>
      <xdr:rowOff>12623</xdr:rowOff>
    </xdr:to>
    <xdr:cxnSp macro="">
      <xdr:nvCxnSpPr>
        <xdr:cNvPr id="7" name="22 Conector recto de flecha">
          <a:extLst>
            <a:ext uri="{FF2B5EF4-FFF2-40B4-BE49-F238E27FC236}">
              <a16:creationId xmlns:a16="http://schemas.microsoft.com/office/drawing/2014/main" id="{1E8C9768-2215-4970-AC69-65DD0E3AFDC8}"/>
            </a:ext>
          </a:extLst>
        </xdr:cNvPr>
        <xdr:cNvCxnSpPr/>
      </xdr:nvCxnSpPr>
      <xdr:spPr>
        <a:xfrm flipV="1">
          <a:off x="1645920" y="45212000"/>
          <a:ext cx="3140719" cy="497763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652780</xdr:colOff>
      <xdr:row>161</xdr:row>
      <xdr:rowOff>19050</xdr:rowOff>
    </xdr:from>
    <xdr:to>
      <xdr:col>4</xdr:col>
      <xdr:colOff>447040</xdr:colOff>
      <xdr:row>221</xdr:row>
      <xdr:rowOff>184150</xdr:rowOff>
    </xdr:to>
    <xdr:cxnSp macro="">
      <xdr:nvCxnSpPr>
        <xdr:cNvPr id="8" name="28 Conector recto de flecha">
          <a:extLst>
            <a:ext uri="{FF2B5EF4-FFF2-40B4-BE49-F238E27FC236}">
              <a16:creationId xmlns:a16="http://schemas.microsoft.com/office/drawing/2014/main" id="{469789C1-0FCE-4739-B7BC-30BFBD7F4EAD}"/>
            </a:ext>
          </a:extLst>
        </xdr:cNvPr>
        <xdr:cNvCxnSpPr/>
      </xdr:nvCxnSpPr>
      <xdr:spPr>
        <a:xfrm rot="5400000" flipH="1" flipV="1">
          <a:off x="-3605530" y="38879780"/>
          <a:ext cx="12745720" cy="25222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80597</xdr:colOff>
      <xdr:row>150</xdr:row>
      <xdr:rowOff>153869</xdr:rowOff>
    </xdr:from>
    <xdr:to>
      <xdr:col>5</xdr:col>
      <xdr:colOff>285751</xdr:colOff>
      <xdr:row>174</xdr:row>
      <xdr:rowOff>7049</xdr:rowOff>
    </xdr:to>
    <xdr:cxnSp macro="">
      <xdr:nvCxnSpPr>
        <xdr:cNvPr id="2" name="2 Conector recto de flecha">
          <a:extLst>
            <a:ext uri="{FF2B5EF4-FFF2-40B4-BE49-F238E27FC236}">
              <a16:creationId xmlns:a16="http://schemas.microsoft.com/office/drawing/2014/main" id="{48EAE9E8-07DB-4623-82E4-955A32A20D42}"/>
            </a:ext>
          </a:extLst>
        </xdr:cNvPr>
        <xdr:cNvCxnSpPr/>
      </xdr:nvCxnSpPr>
      <xdr:spPr>
        <a:xfrm rot="5400000">
          <a:off x="454704" y="31578022"/>
          <a:ext cx="4851900" cy="399991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95251</xdr:colOff>
      <xdr:row>194</xdr:row>
      <xdr:rowOff>117228</xdr:rowOff>
    </xdr:from>
    <xdr:to>
      <xdr:col>5</xdr:col>
      <xdr:colOff>271393</xdr:colOff>
      <xdr:row>207</xdr:row>
      <xdr:rowOff>183462</xdr:rowOff>
    </xdr:to>
    <xdr:cxnSp macro="">
      <xdr:nvCxnSpPr>
        <xdr:cNvPr id="3" name="8 Conector recto de flecha">
          <a:extLst>
            <a:ext uri="{FF2B5EF4-FFF2-40B4-BE49-F238E27FC236}">
              <a16:creationId xmlns:a16="http://schemas.microsoft.com/office/drawing/2014/main" id="{AB60618C-BABC-4EE6-9D85-55061C975FC2}"/>
            </a:ext>
          </a:extLst>
        </xdr:cNvPr>
        <xdr:cNvCxnSpPr/>
      </xdr:nvCxnSpPr>
      <xdr:spPr>
        <a:xfrm rot="10800000" flipV="1">
          <a:off x="895351" y="39825048"/>
          <a:ext cx="3970902" cy="279419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131884</xdr:colOff>
      <xdr:row>240</xdr:row>
      <xdr:rowOff>109903</xdr:rowOff>
    </xdr:from>
    <xdr:to>
      <xdr:col>5</xdr:col>
      <xdr:colOff>175847</xdr:colOff>
      <xdr:row>253</xdr:row>
      <xdr:rowOff>176467</xdr:rowOff>
    </xdr:to>
    <xdr:cxnSp macro="">
      <xdr:nvCxnSpPr>
        <xdr:cNvPr id="4" name="11 Conector recto de flecha">
          <a:extLst>
            <a:ext uri="{FF2B5EF4-FFF2-40B4-BE49-F238E27FC236}">
              <a16:creationId xmlns:a16="http://schemas.microsoft.com/office/drawing/2014/main" id="{7750460A-2F91-4C3F-9529-B63C8450C87D}"/>
            </a:ext>
          </a:extLst>
        </xdr:cNvPr>
        <xdr:cNvCxnSpPr/>
      </xdr:nvCxnSpPr>
      <xdr:spPr>
        <a:xfrm rot="10800000" flipV="1">
          <a:off x="931984" y="49449403"/>
          <a:ext cx="3838723" cy="27945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A9632-9882-4B55-ABFD-AAAC0A5FEB9C}">
  <dimension ref="A1:O258"/>
  <sheetViews>
    <sheetView tabSelected="1" zoomScale="120" zoomScaleNormal="120" workbookViewId="0">
      <selection activeCell="E6" sqref="E6"/>
    </sheetView>
  </sheetViews>
  <sheetFormatPr baseColWidth="10" defaultRowHeight="14.4" x14ac:dyDescent="0.3"/>
  <cols>
    <col min="6" max="7" width="12.109375" bestFit="1" customWidth="1"/>
  </cols>
  <sheetData>
    <row r="1" spans="1:15" ht="15.6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x14ac:dyDescent="0.4">
      <c r="A2" s="1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6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.6" x14ac:dyDescent="0.3">
      <c r="A4" s="3" t="s">
        <v>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.6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.6" x14ac:dyDescent="0.3">
      <c r="A6" s="2"/>
      <c r="B6" s="2"/>
      <c r="C6" s="2"/>
      <c r="D6" s="2"/>
      <c r="E6" s="2"/>
      <c r="F6" s="3" t="s">
        <v>6</v>
      </c>
      <c r="G6" s="3" t="s">
        <v>6</v>
      </c>
      <c r="H6" s="2"/>
      <c r="I6" s="2"/>
      <c r="J6" s="2"/>
      <c r="K6" s="2"/>
      <c r="L6" s="2"/>
      <c r="M6" s="2"/>
      <c r="N6" s="2"/>
      <c r="O6" s="2"/>
    </row>
    <row r="7" spans="1:15" ht="15.6" x14ac:dyDescent="0.3">
      <c r="A7" s="2"/>
      <c r="B7" s="2"/>
      <c r="C7" s="2"/>
      <c r="D7" s="2"/>
      <c r="E7" s="2"/>
      <c r="F7" s="8">
        <v>1</v>
      </c>
      <c r="G7" s="8">
        <v>2</v>
      </c>
      <c r="H7" s="2"/>
      <c r="I7" s="2"/>
      <c r="J7" s="2"/>
      <c r="K7" s="2"/>
      <c r="L7" s="2"/>
      <c r="M7" s="2"/>
      <c r="N7" s="2"/>
      <c r="O7" s="2"/>
    </row>
    <row r="8" spans="1:15" ht="15.6" x14ac:dyDescent="0.3">
      <c r="A8" s="2" t="s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.6" x14ac:dyDescent="0.3">
      <c r="A9" s="2" t="s">
        <v>2</v>
      </c>
      <c r="B9" s="2"/>
      <c r="C9" s="2"/>
      <c r="D9" s="2"/>
      <c r="E9" s="2"/>
      <c r="F9" s="2">
        <v>255000</v>
      </c>
      <c r="G9" s="2">
        <v>230000</v>
      </c>
      <c r="H9" s="2"/>
      <c r="I9" s="2"/>
      <c r="J9" s="2"/>
      <c r="K9" s="2"/>
      <c r="L9" s="2"/>
      <c r="M9" s="2"/>
      <c r="N9" s="2"/>
      <c r="O9" s="2"/>
    </row>
    <row r="10" spans="1:15" ht="15.6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6" x14ac:dyDescent="0.3">
      <c r="A11" s="2" t="s">
        <v>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6" x14ac:dyDescent="0.3">
      <c r="A12" s="2" t="s">
        <v>3</v>
      </c>
      <c r="B12" s="2"/>
      <c r="C12" s="2"/>
      <c r="D12" s="2"/>
      <c r="E12" s="2">
        <v>0.47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.6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.6" x14ac:dyDescent="0.3">
      <c r="A14" s="2" t="s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5.6" x14ac:dyDescent="0.3">
      <c r="A15" s="2" t="s">
        <v>3</v>
      </c>
      <c r="B15" s="2"/>
      <c r="C15" s="2"/>
      <c r="D15" s="2"/>
      <c r="E15" s="2">
        <v>0.53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.6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.6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5.6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5.6" x14ac:dyDescent="0.3">
      <c r="A19" s="2"/>
      <c r="B19" s="2"/>
      <c r="C19" s="2"/>
      <c r="D19" s="2"/>
      <c r="E19" s="2"/>
      <c r="F19" s="3" t="s">
        <v>6</v>
      </c>
      <c r="G19" s="3" t="s">
        <v>6</v>
      </c>
      <c r="H19" s="2"/>
      <c r="I19" s="2"/>
      <c r="J19" s="2"/>
      <c r="K19" s="2"/>
      <c r="L19" s="2"/>
      <c r="M19" s="2"/>
      <c r="N19" s="2"/>
      <c r="O19" s="2"/>
    </row>
    <row r="20" spans="1:15" ht="15.6" x14ac:dyDescent="0.3">
      <c r="A20" s="2"/>
      <c r="B20" s="2"/>
      <c r="C20" s="2"/>
      <c r="D20" s="2"/>
      <c r="E20" s="2"/>
      <c r="F20" s="8">
        <v>1</v>
      </c>
      <c r="G20" s="8">
        <v>2</v>
      </c>
      <c r="H20" s="2"/>
      <c r="I20" s="2"/>
      <c r="J20" s="2"/>
      <c r="K20" s="2"/>
      <c r="L20" s="2"/>
      <c r="M20" s="2"/>
      <c r="N20" s="2"/>
      <c r="O20" s="2"/>
    </row>
    <row r="21" spans="1:15" ht="15.6" x14ac:dyDescent="0.3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5.6" x14ac:dyDescent="0.3">
      <c r="A22" s="2" t="s">
        <v>2</v>
      </c>
      <c r="B22" s="2"/>
      <c r="C22" s="2"/>
      <c r="D22" s="2"/>
      <c r="E22" s="2"/>
      <c r="F22" s="2">
        <f>F9</f>
        <v>255000</v>
      </c>
      <c r="G22" s="2">
        <f>G9</f>
        <v>230000</v>
      </c>
      <c r="H22" s="2"/>
      <c r="I22" s="2"/>
      <c r="J22" s="2"/>
      <c r="K22" s="2"/>
      <c r="L22" s="2"/>
      <c r="M22" s="2"/>
      <c r="N22" s="2"/>
      <c r="O22" s="2"/>
    </row>
    <row r="23" spans="1:15" ht="15.6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5.6" x14ac:dyDescent="0.3">
      <c r="A24" s="2" t="s">
        <v>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5.6" x14ac:dyDescent="0.3">
      <c r="A25" s="2" t="s">
        <v>3</v>
      </c>
      <c r="B25" s="2"/>
      <c r="C25" s="2"/>
      <c r="D25" s="2"/>
      <c r="E25" s="2" t="s">
        <v>8</v>
      </c>
      <c r="F25" s="9">
        <v>0.47</v>
      </c>
      <c r="G25" s="9">
        <v>0.47</v>
      </c>
      <c r="H25" s="2"/>
      <c r="I25" s="2"/>
      <c r="J25" s="2"/>
      <c r="K25" s="2"/>
      <c r="L25" s="2"/>
      <c r="M25" s="2"/>
      <c r="N25" s="2"/>
      <c r="O25" s="2"/>
    </row>
    <row r="26" spans="1:15" ht="16.2" thickBot="1" x14ac:dyDescent="0.35">
      <c r="A26" s="2"/>
      <c r="B26" s="2"/>
      <c r="C26" s="2"/>
      <c r="D26" s="2"/>
      <c r="E26" s="2"/>
      <c r="F26" s="4"/>
      <c r="G26" s="4"/>
      <c r="H26" s="2"/>
      <c r="I26" s="2"/>
      <c r="J26" s="2"/>
      <c r="K26" s="2"/>
      <c r="L26" s="2"/>
      <c r="M26" s="2"/>
      <c r="N26" s="2"/>
      <c r="O26" s="2"/>
    </row>
    <row r="27" spans="1:15" ht="15.6" x14ac:dyDescent="0.3">
      <c r="A27" s="2" t="s">
        <v>10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6.2" thickBot="1" x14ac:dyDescent="0.35">
      <c r="A28" s="2" t="s">
        <v>11</v>
      </c>
      <c r="B28" s="2"/>
      <c r="C28" s="2"/>
      <c r="D28" s="2"/>
      <c r="E28" s="2"/>
      <c r="F28" s="5">
        <f>F22*F25</f>
        <v>119850</v>
      </c>
      <c r="G28" s="5">
        <f>G22*G25</f>
        <v>108100</v>
      </c>
      <c r="H28" s="2"/>
      <c r="I28" s="2"/>
      <c r="J28" s="2"/>
      <c r="K28" s="2"/>
      <c r="L28" s="2"/>
      <c r="M28" s="2"/>
      <c r="N28" s="2"/>
      <c r="O28" s="2"/>
    </row>
    <row r="29" spans="1:15" ht="16.2" thickTop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5.6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5.6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5.6" x14ac:dyDescent="0.3">
      <c r="A32" s="2"/>
      <c r="B32" s="2"/>
      <c r="C32" s="2"/>
      <c r="D32" s="2"/>
      <c r="E32" s="2"/>
      <c r="F32" s="3" t="s">
        <v>6</v>
      </c>
      <c r="G32" s="3" t="s">
        <v>6</v>
      </c>
      <c r="H32" s="2"/>
      <c r="I32" s="2"/>
      <c r="J32" s="2"/>
      <c r="K32" s="2"/>
      <c r="L32" s="2"/>
      <c r="M32" s="2"/>
      <c r="N32" s="2"/>
      <c r="O32" s="2"/>
    </row>
    <row r="33" spans="1:15" ht="15.6" x14ac:dyDescent="0.3">
      <c r="A33" s="2"/>
      <c r="B33" s="2"/>
      <c r="C33" s="2"/>
      <c r="D33" s="2"/>
      <c r="E33" s="2"/>
      <c r="F33" s="8">
        <v>1</v>
      </c>
      <c r="G33" s="8">
        <v>2</v>
      </c>
      <c r="H33" s="2"/>
      <c r="I33" s="2"/>
      <c r="J33" s="2"/>
      <c r="K33" s="2"/>
      <c r="L33" s="2"/>
      <c r="M33" s="2"/>
      <c r="N33" s="2"/>
      <c r="O33" s="2"/>
    </row>
    <row r="34" spans="1:15" ht="15.6" x14ac:dyDescent="0.3">
      <c r="A34" s="2" t="s">
        <v>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.6" x14ac:dyDescent="0.3">
      <c r="A35" s="2" t="s">
        <v>2</v>
      </c>
      <c r="B35" s="2"/>
      <c r="C35" s="2"/>
      <c r="D35" s="2"/>
      <c r="E35" s="2"/>
      <c r="F35" s="2">
        <f>F9</f>
        <v>255000</v>
      </c>
      <c r="G35" s="2">
        <f>G9</f>
        <v>230000</v>
      </c>
      <c r="H35" s="2"/>
      <c r="I35" s="2"/>
      <c r="J35" s="2"/>
      <c r="K35" s="2"/>
      <c r="L35" s="2"/>
      <c r="M35" s="2"/>
      <c r="N35" s="2"/>
      <c r="O35" s="2"/>
    </row>
    <row r="36" spans="1:15" ht="15.6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.6" x14ac:dyDescent="0.3">
      <c r="A37" s="2" t="s">
        <v>12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.6" x14ac:dyDescent="0.3">
      <c r="A38" s="2" t="s">
        <v>3</v>
      </c>
      <c r="B38" s="2"/>
      <c r="C38" s="2"/>
      <c r="D38" s="2"/>
      <c r="E38" s="2" t="s">
        <v>8</v>
      </c>
      <c r="F38" s="9">
        <v>0.53</v>
      </c>
      <c r="G38" s="9">
        <v>0.53</v>
      </c>
      <c r="H38" s="2"/>
      <c r="I38" s="2"/>
      <c r="J38" s="2"/>
      <c r="K38" s="2"/>
      <c r="L38" s="2"/>
      <c r="M38" s="2"/>
      <c r="N38" s="2"/>
      <c r="O38" s="2"/>
    </row>
    <row r="39" spans="1:15" ht="16.2" thickBot="1" x14ac:dyDescent="0.35">
      <c r="A39" s="2"/>
      <c r="B39" s="2"/>
      <c r="C39" s="2"/>
      <c r="D39" s="2"/>
      <c r="E39" s="2"/>
      <c r="F39" s="4"/>
      <c r="G39" s="4"/>
      <c r="H39" s="2"/>
      <c r="I39" s="2"/>
      <c r="J39" s="2"/>
      <c r="K39" s="2"/>
      <c r="L39" s="2"/>
      <c r="M39" s="2"/>
      <c r="N39" s="2"/>
      <c r="O39" s="2"/>
    </row>
    <row r="40" spans="1:15" ht="15.6" x14ac:dyDescent="0.3">
      <c r="A40" s="2" t="s">
        <v>10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6.2" thickBot="1" x14ac:dyDescent="0.35">
      <c r="A41" s="2" t="s">
        <v>11</v>
      </c>
      <c r="B41" s="2"/>
      <c r="C41" s="2"/>
      <c r="D41" s="2"/>
      <c r="E41" s="2"/>
      <c r="F41" s="5">
        <f>F35*F38</f>
        <v>135150</v>
      </c>
      <c r="G41" s="5">
        <f>G35*G38</f>
        <v>121900</v>
      </c>
      <c r="H41" s="2"/>
      <c r="I41" s="2"/>
      <c r="J41" s="2"/>
      <c r="K41" s="2"/>
      <c r="L41" s="2"/>
      <c r="M41" s="2"/>
      <c r="N41" s="2"/>
      <c r="O41" s="2"/>
    </row>
    <row r="42" spans="1:15" ht="16.2" thickTop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5.6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.6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.6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.6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.6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5.6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5.6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5.6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5.6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5.6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5.6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5.6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5.6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5.6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5.6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5.6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5.6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5.6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5.6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.6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.6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.6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.6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.6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.6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.6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5.6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.6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.6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.6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.6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.6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.6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5.6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5.6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.6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5.6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5.6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5.6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5.6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5.6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.6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5.6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5.6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5.6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5.6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.6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.6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.6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.6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.6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.6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.6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.6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.6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.6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.6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.6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.6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.6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.6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.6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5.6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5.6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5.6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5.6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5.6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5.6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5.6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5.6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5.6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5.6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5.6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5.6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5.6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5.6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5.6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5.6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5.6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5.6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5.6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5.6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5.6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5.6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5.6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5.6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5.6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5.6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5.6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5.6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5.6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5.6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5.6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5.6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5.6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5.6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5.6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5.6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5.6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5.6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5.6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5.6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5.6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5.6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5.6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5.6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5.6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5.6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5.6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5.6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5.6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5.6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5.6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5.6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5.6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5.6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5.6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5.6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5.6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5.6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5.6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5.6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5.6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5.6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5.6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5.6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5.6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5.6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5.6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5.6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5.6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5.6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5.6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5.6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5.6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5.6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5.6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5.6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5.6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5.6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5.6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5.6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5.6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5.6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5.6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5.6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5.6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5.6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5.6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5.6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5.6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5.6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5.6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5.6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5.6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5.6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5.6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5.6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5.6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5.6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5.6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5.6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5.6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5.6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5.6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5.6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5.6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5.6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5.6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5.6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5.6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5.6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5.6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5.6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5.6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5.6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5.6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5.6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5.6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5.6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5.6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5.6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5.6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5.6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5.6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5.6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5.6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5.6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5.6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5.6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5.6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5.6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5.6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5.6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5.6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5.6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5.6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5.6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5.6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5.6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5.6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5.6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5.6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5.6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5.6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5.6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5.6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5.6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5.6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5.6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5.6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5.6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5.6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5.6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5.6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5.6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</sheetData>
  <sheetProtection algorithmName="SHA-512" hashValue="2SdNRyN0jDV2MJF+LOgUX3EWgHcSFnVcg4k8mxb4p/PBmOIun+vNNluffKQm2y47SC4fCGw4EdCRyqiOCUcQaA==" saltValue="+rhmX3ex8VwiRiTM+4TsBw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EB7F0-48FC-4149-96E9-267379D60EED}">
  <dimension ref="A1:O168"/>
  <sheetViews>
    <sheetView topLeftCell="A46" zoomScale="120" zoomScaleNormal="120" workbookViewId="0">
      <selection activeCell="F62" sqref="F62"/>
    </sheetView>
  </sheetViews>
  <sheetFormatPr baseColWidth="10" defaultRowHeight="14.4" x14ac:dyDescent="0.3"/>
  <cols>
    <col min="4" max="4" width="14.44140625" customWidth="1"/>
    <col min="5" max="6" width="12.109375" bestFit="1" customWidth="1"/>
  </cols>
  <sheetData>
    <row r="1" spans="1:15" ht="15.6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6" x14ac:dyDescent="0.3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6" x14ac:dyDescent="0.3">
      <c r="A4" s="1" t="s">
        <v>13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6" x14ac:dyDescent="0.3">
      <c r="A5" s="1" t="s">
        <v>14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6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6" x14ac:dyDescent="0.3">
      <c r="A7" s="1" t="s">
        <v>15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.6" x14ac:dyDescent="0.3">
      <c r="A8" s="1" t="s">
        <v>16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.6" x14ac:dyDescent="0.3">
      <c r="A9" s="1" t="s">
        <v>17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.6" x14ac:dyDescent="0.3">
      <c r="A11" s="1"/>
      <c r="B11" s="1"/>
      <c r="C11" s="1"/>
      <c r="D11" s="1"/>
      <c r="E11" s="6" t="s">
        <v>6</v>
      </c>
      <c r="F11" s="6" t="s">
        <v>6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15.6" x14ac:dyDescent="0.3">
      <c r="A12" s="6" t="s">
        <v>7</v>
      </c>
      <c r="B12" s="1"/>
      <c r="C12" s="1"/>
      <c r="D12" s="1"/>
      <c r="E12" s="7">
        <v>1</v>
      </c>
      <c r="F12" s="7">
        <v>2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5.6" x14ac:dyDescent="0.3">
      <c r="A13" s="2"/>
      <c r="B13" s="2"/>
      <c r="C13" s="2"/>
      <c r="D13" s="2"/>
      <c r="E13" s="2"/>
      <c r="F13" s="2"/>
      <c r="G13" s="2"/>
      <c r="H13" s="1"/>
      <c r="I13" s="1"/>
      <c r="J13" s="1"/>
      <c r="K13" s="1"/>
      <c r="L13" s="1"/>
      <c r="M13" s="1"/>
      <c r="N13" s="1"/>
      <c r="O13" s="1"/>
    </row>
    <row r="14" spans="1:15" ht="15.6" x14ac:dyDescent="0.3">
      <c r="A14" s="2" t="s">
        <v>19</v>
      </c>
      <c r="B14" s="2"/>
      <c r="C14" s="2"/>
      <c r="D14" s="2"/>
      <c r="E14" s="2">
        <v>384128</v>
      </c>
      <c r="F14" s="2">
        <v>174268</v>
      </c>
      <c r="G14" s="2"/>
      <c r="H14" s="1"/>
      <c r="I14" s="1"/>
      <c r="J14" s="1"/>
      <c r="K14" s="1"/>
      <c r="L14" s="1"/>
      <c r="M14" s="1"/>
      <c r="N14" s="1"/>
      <c r="O14" s="1"/>
    </row>
    <row r="15" spans="1:15" ht="15.6" x14ac:dyDescent="0.3">
      <c r="A15" s="2"/>
      <c r="B15" s="2"/>
      <c r="C15" s="2"/>
      <c r="D15" s="2"/>
      <c r="E15" s="2"/>
      <c r="F15" s="2"/>
      <c r="G15" s="2"/>
      <c r="H15" s="1"/>
      <c r="I15" s="1"/>
      <c r="J15" s="1"/>
      <c r="K15" s="1"/>
      <c r="L15" s="1"/>
      <c r="M15" s="1"/>
      <c r="N15" s="1"/>
      <c r="O15" s="1"/>
    </row>
    <row r="16" spans="1:15" ht="15.6" x14ac:dyDescent="0.3">
      <c r="A16" s="2" t="s">
        <v>20</v>
      </c>
      <c r="B16" s="2"/>
      <c r="C16" s="2"/>
      <c r="D16" s="2"/>
      <c r="E16" s="2">
        <v>47523</v>
      </c>
      <c r="F16" s="2">
        <v>21496</v>
      </c>
      <c r="G16" s="2"/>
      <c r="H16" s="1"/>
      <c r="I16" s="1"/>
      <c r="J16" s="1"/>
      <c r="K16" s="1"/>
      <c r="L16" s="1"/>
      <c r="M16" s="1"/>
      <c r="N16" s="1"/>
      <c r="O16" s="1"/>
    </row>
    <row r="17" spans="1:15" ht="15.6" x14ac:dyDescent="0.3">
      <c r="A17" s="2"/>
      <c r="B17" s="2"/>
      <c r="C17" s="2"/>
      <c r="D17" s="2"/>
      <c r="E17" s="2"/>
      <c r="F17" s="2"/>
      <c r="G17" s="2"/>
      <c r="H17" s="1"/>
      <c r="I17" s="1"/>
      <c r="J17" s="1"/>
      <c r="K17" s="1"/>
      <c r="L17" s="1"/>
      <c r="M17" s="1"/>
      <c r="N17" s="1"/>
      <c r="O17" s="1"/>
    </row>
    <row r="18" spans="1:15" ht="15.6" x14ac:dyDescent="0.3">
      <c r="A18" s="2" t="s">
        <v>21</v>
      </c>
      <c r="B18" s="2"/>
      <c r="C18" s="2"/>
      <c r="D18" s="2"/>
      <c r="E18" s="3">
        <v>32693.4</v>
      </c>
      <c r="F18" s="3">
        <v>32693.4</v>
      </c>
      <c r="G18" s="2"/>
      <c r="H18" s="1"/>
      <c r="I18" s="1"/>
      <c r="J18" s="1"/>
      <c r="K18" s="1"/>
      <c r="L18" s="1"/>
      <c r="M18" s="1"/>
      <c r="N18" s="1"/>
      <c r="O18" s="1"/>
    </row>
    <row r="19" spans="1:15" ht="15.6" x14ac:dyDescent="0.3">
      <c r="A19" s="2"/>
      <c r="B19" s="2"/>
      <c r="C19" s="2"/>
      <c r="D19" s="2"/>
      <c r="E19" s="2"/>
      <c r="F19" s="2"/>
      <c r="G19" s="2"/>
      <c r="H19" s="1"/>
      <c r="I19" s="1"/>
      <c r="J19" s="1"/>
      <c r="K19" s="1"/>
      <c r="L19" s="1"/>
      <c r="M19" s="1"/>
      <c r="N19" s="1"/>
      <c r="O19" s="1"/>
    </row>
    <row r="20" spans="1:15" ht="15.6" x14ac:dyDescent="0.3">
      <c r="A20" s="2"/>
      <c r="B20" s="2"/>
      <c r="C20" s="2"/>
      <c r="D20" s="2"/>
      <c r="E20" s="2"/>
      <c r="F20" s="2"/>
      <c r="G20" s="2"/>
      <c r="H20" s="1"/>
      <c r="I20" s="1"/>
      <c r="J20" s="1"/>
      <c r="K20" s="1"/>
      <c r="L20" s="1"/>
      <c r="M20" s="1"/>
      <c r="N20" s="1"/>
      <c r="O20" s="1"/>
    </row>
    <row r="21" spans="1:15" ht="15.6" x14ac:dyDescent="0.3">
      <c r="A21" s="3" t="s">
        <v>22</v>
      </c>
      <c r="B21" s="2"/>
      <c r="C21" s="2"/>
      <c r="D21" s="2"/>
      <c r="E21" s="2"/>
      <c r="F21" s="2"/>
      <c r="G21" s="2"/>
      <c r="H21" s="1"/>
      <c r="I21" s="1"/>
      <c r="J21" s="1"/>
      <c r="K21" s="1"/>
      <c r="L21" s="1"/>
      <c r="M21" s="1"/>
      <c r="N21" s="1"/>
      <c r="O21" s="1"/>
    </row>
    <row r="22" spans="1:15" ht="15.6" x14ac:dyDescent="0.3">
      <c r="A22" s="2"/>
      <c r="B22" s="2"/>
      <c r="C22" s="2"/>
      <c r="D22" s="2"/>
      <c r="E22" s="2"/>
      <c r="F22" s="2"/>
      <c r="G22" s="2"/>
      <c r="H22" s="1"/>
      <c r="I22" s="1"/>
      <c r="J22" s="1"/>
      <c r="K22" s="1"/>
      <c r="L22" s="1"/>
      <c r="M22" s="1"/>
      <c r="N22" s="1"/>
      <c r="O22" s="1"/>
    </row>
    <row r="23" spans="1:15" ht="15.6" x14ac:dyDescent="0.3">
      <c r="A23" s="2"/>
      <c r="B23" s="2"/>
      <c r="C23" s="2"/>
      <c r="D23" s="2"/>
      <c r="E23" s="6" t="s">
        <v>6</v>
      </c>
      <c r="F23" s="6" t="s">
        <v>6</v>
      </c>
      <c r="G23" s="2"/>
      <c r="H23" s="1"/>
      <c r="I23" s="1"/>
      <c r="J23" s="1"/>
      <c r="K23" s="1"/>
      <c r="L23" s="1"/>
      <c r="M23" s="1"/>
      <c r="N23" s="1"/>
      <c r="O23" s="1"/>
    </row>
    <row r="24" spans="1:15" ht="15.6" x14ac:dyDescent="0.3">
      <c r="A24" s="2"/>
      <c r="B24" s="2"/>
      <c r="C24" s="2"/>
      <c r="D24" s="2"/>
      <c r="E24" s="7">
        <v>1</v>
      </c>
      <c r="F24" s="7">
        <v>2</v>
      </c>
      <c r="G24" s="2"/>
      <c r="H24" s="1"/>
      <c r="I24" s="1"/>
      <c r="J24" s="1"/>
      <c r="K24" s="1"/>
      <c r="L24" s="1"/>
      <c r="M24" s="1"/>
      <c r="N24" s="1"/>
      <c r="O24" s="1"/>
    </row>
    <row r="25" spans="1:15" ht="15.6" x14ac:dyDescent="0.3">
      <c r="A25" s="2" t="s">
        <v>19</v>
      </c>
      <c r="B25" s="2"/>
      <c r="C25" s="2"/>
      <c r="D25" s="2"/>
      <c r="E25" s="2">
        <f>E14</f>
        <v>384128</v>
      </c>
      <c r="F25" s="2">
        <f>F14</f>
        <v>174268</v>
      </c>
      <c r="G25" s="2"/>
      <c r="H25" s="1"/>
      <c r="I25" s="1"/>
      <c r="J25" s="1"/>
      <c r="K25" s="1"/>
      <c r="L25" s="1"/>
      <c r="M25" s="1"/>
      <c r="N25" s="1"/>
      <c r="O25" s="1"/>
    </row>
    <row r="26" spans="1:15" ht="15.6" x14ac:dyDescent="0.3">
      <c r="A26" s="2"/>
      <c r="B26" s="2"/>
      <c r="C26" s="2"/>
      <c r="D26" s="2"/>
      <c r="E26" s="2"/>
      <c r="F26" s="2"/>
      <c r="G26" s="2"/>
      <c r="H26" s="1"/>
      <c r="I26" s="1"/>
      <c r="J26" s="1"/>
      <c r="K26" s="1"/>
      <c r="L26" s="1"/>
      <c r="M26" s="1"/>
      <c r="N26" s="1"/>
      <c r="O26" s="1"/>
    </row>
    <row r="27" spans="1:15" ht="15.6" x14ac:dyDescent="0.3">
      <c r="A27" s="2" t="s">
        <v>23</v>
      </c>
      <c r="B27" s="2"/>
      <c r="C27" s="2"/>
      <c r="D27" s="2"/>
      <c r="E27" s="10">
        <v>0.13</v>
      </c>
      <c r="F27" s="10">
        <v>0.13</v>
      </c>
      <c r="G27" s="2"/>
      <c r="H27" s="1"/>
      <c r="I27" s="1"/>
      <c r="J27" s="1"/>
      <c r="K27" s="1"/>
      <c r="L27" s="1"/>
      <c r="M27" s="1"/>
      <c r="N27" s="1"/>
      <c r="O27" s="1"/>
    </row>
    <row r="28" spans="1:15" ht="15.6" x14ac:dyDescent="0.3">
      <c r="A28" s="2"/>
      <c r="B28" s="2"/>
      <c r="C28" s="2"/>
      <c r="D28" s="2"/>
      <c r="E28" s="2"/>
      <c r="F28" s="2"/>
      <c r="G28" s="2"/>
      <c r="H28" s="1"/>
      <c r="I28" s="1"/>
      <c r="J28" s="1"/>
      <c r="K28" s="1"/>
      <c r="L28" s="1"/>
      <c r="M28" s="1"/>
      <c r="N28" s="1"/>
      <c r="O28" s="1"/>
    </row>
    <row r="29" spans="1:15" ht="15.6" x14ac:dyDescent="0.3">
      <c r="A29" s="2" t="s">
        <v>24</v>
      </c>
      <c r="B29" s="2"/>
      <c r="C29" s="2"/>
      <c r="D29" s="2"/>
      <c r="E29" s="3">
        <f>E25*E27</f>
        <v>49936.639999999999</v>
      </c>
      <c r="F29" s="3">
        <f>F25*F27</f>
        <v>22654.84</v>
      </c>
      <c r="G29" s="2"/>
      <c r="H29" s="1"/>
      <c r="I29" s="1"/>
      <c r="J29" s="1"/>
      <c r="K29" s="1"/>
      <c r="L29" s="1"/>
      <c r="M29" s="1"/>
      <c r="N29" s="1"/>
      <c r="O29" s="1"/>
    </row>
    <row r="30" spans="1:15" ht="15.6" x14ac:dyDescent="0.3">
      <c r="A30" s="2"/>
      <c r="B30" s="2"/>
      <c r="C30" s="2"/>
      <c r="D30" s="2"/>
      <c r="E30" s="2"/>
      <c r="F30" s="2"/>
      <c r="G30" s="2"/>
      <c r="H30" s="1"/>
      <c r="I30" s="1"/>
      <c r="J30" s="1"/>
      <c r="K30" s="1"/>
      <c r="L30" s="1"/>
      <c r="M30" s="1"/>
      <c r="N30" s="1"/>
      <c r="O30" s="1"/>
    </row>
    <row r="31" spans="1:15" ht="15.6" x14ac:dyDescent="0.3">
      <c r="A31" s="2"/>
      <c r="B31" s="2"/>
      <c r="C31" s="2"/>
      <c r="D31" s="2"/>
      <c r="E31" s="2"/>
      <c r="F31" s="2"/>
      <c r="G31" s="2"/>
      <c r="H31" s="1"/>
      <c r="I31" s="1"/>
      <c r="J31" s="1"/>
      <c r="K31" s="1"/>
      <c r="L31" s="1"/>
      <c r="M31" s="1"/>
      <c r="N31" s="1"/>
      <c r="O31" s="1"/>
    </row>
    <row r="32" spans="1:15" ht="15.6" x14ac:dyDescent="0.3">
      <c r="A32" s="3" t="s">
        <v>36</v>
      </c>
      <c r="B32" s="2"/>
      <c r="C32" s="2"/>
      <c r="D32" s="2"/>
      <c r="E32" s="2"/>
      <c r="F32" s="2"/>
      <c r="G32" s="2"/>
      <c r="H32" s="1"/>
      <c r="I32" s="1"/>
      <c r="J32" s="1"/>
      <c r="K32" s="1"/>
      <c r="L32" s="1"/>
      <c r="M32" s="1"/>
      <c r="N32" s="1"/>
      <c r="O32" s="1"/>
    </row>
    <row r="33" spans="1:15" ht="15.6" x14ac:dyDescent="0.3">
      <c r="A33" s="2"/>
      <c r="B33" s="2"/>
      <c r="C33" s="2"/>
      <c r="D33" s="2"/>
      <c r="E33" s="2"/>
      <c r="F33" s="2"/>
      <c r="G33" s="2"/>
      <c r="H33" s="1"/>
      <c r="I33" s="1"/>
      <c r="J33" s="1"/>
      <c r="K33" s="1"/>
      <c r="L33" s="1"/>
      <c r="M33" s="1"/>
      <c r="N33" s="1"/>
      <c r="O33" s="1"/>
    </row>
    <row r="34" spans="1:15" ht="15.6" x14ac:dyDescent="0.3">
      <c r="A34" s="2"/>
      <c r="B34" s="2"/>
      <c r="C34" s="2"/>
      <c r="D34" s="2"/>
      <c r="E34" s="6" t="s">
        <v>6</v>
      </c>
      <c r="F34" s="6" t="s">
        <v>6</v>
      </c>
      <c r="G34" s="2"/>
      <c r="H34" s="1"/>
      <c r="I34" s="1"/>
      <c r="J34" s="1"/>
      <c r="K34" s="1"/>
      <c r="L34" s="1"/>
      <c r="M34" s="1"/>
      <c r="N34" s="1"/>
      <c r="O34" s="1"/>
    </row>
    <row r="35" spans="1:15" ht="15.6" x14ac:dyDescent="0.3">
      <c r="A35" s="2"/>
      <c r="B35" s="2"/>
      <c r="C35" s="2"/>
      <c r="D35" s="2"/>
      <c r="E35" s="7">
        <v>1</v>
      </c>
      <c r="F35" s="7">
        <v>2</v>
      </c>
      <c r="G35" s="2"/>
      <c r="H35" s="1"/>
      <c r="I35" s="1"/>
      <c r="J35" s="1"/>
      <c r="K35" s="1"/>
      <c r="L35" s="1"/>
      <c r="M35" s="1"/>
      <c r="N35" s="1"/>
      <c r="O35" s="1"/>
    </row>
    <row r="36" spans="1:15" ht="15.6" x14ac:dyDescent="0.3">
      <c r="A36" s="2"/>
      <c r="B36" s="2"/>
      <c r="C36" s="2"/>
      <c r="D36" s="2"/>
      <c r="E36" s="2"/>
      <c r="F36" s="2"/>
      <c r="G36" s="2"/>
      <c r="H36" s="1"/>
      <c r="I36" s="1"/>
      <c r="J36" s="1"/>
      <c r="K36" s="1"/>
      <c r="L36" s="1"/>
      <c r="M36" s="1"/>
      <c r="N36" s="1"/>
      <c r="O36" s="1"/>
    </row>
    <row r="37" spans="1:15" ht="15.6" x14ac:dyDescent="0.3">
      <c r="A37" s="2" t="s">
        <v>21</v>
      </c>
      <c r="B37" s="2"/>
      <c r="C37" s="2"/>
      <c r="D37" s="2"/>
      <c r="E37" s="2">
        <v>32693.4</v>
      </c>
      <c r="F37" s="2">
        <v>32693.4</v>
      </c>
      <c r="G37" s="2"/>
      <c r="H37" s="1"/>
      <c r="I37" s="1"/>
      <c r="J37" s="1"/>
      <c r="K37" s="1"/>
      <c r="L37" s="1"/>
      <c r="M37" s="1"/>
      <c r="N37" s="1"/>
      <c r="O37" s="1"/>
    </row>
    <row r="38" spans="1:15" ht="15.6" x14ac:dyDescent="0.3">
      <c r="A38" s="2"/>
      <c r="B38" s="2"/>
      <c r="C38" s="2"/>
      <c r="D38" s="2"/>
      <c r="E38" s="2"/>
      <c r="F38" s="2"/>
      <c r="G38" s="2"/>
      <c r="H38" s="1"/>
      <c r="I38" s="1"/>
      <c r="J38" s="1"/>
      <c r="K38" s="1"/>
      <c r="L38" s="1"/>
      <c r="M38" s="1"/>
      <c r="N38" s="1"/>
      <c r="O38" s="1"/>
    </row>
    <row r="39" spans="1:15" ht="15.6" x14ac:dyDescent="0.3">
      <c r="A39" s="2" t="s">
        <v>25</v>
      </c>
      <c r="B39" s="2"/>
      <c r="C39" s="2"/>
      <c r="D39" s="2"/>
      <c r="E39" s="11">
        <v>1.3</v>
      </c>
      <c r="F39" s="11">
        <v>1.3</v>
      </c>
      <c r="G39" s="2"/>
      <c r="H39" s="1"/>
      <c r="I39" s="1"/>
      <c r="J39" s="1"/>
      <c r="K39" s="1"/>
      <c r="L39" s="1"/>
      <c r="M39" s="1"/>
      <c r="N39" s="1"/>
      <c r="O39" s="1"/>
    </row>
    <row r="40" spans="1:15" ht="15.6" x14ac:dyDescent="0.3">
      <c r="A40" s="2"/>
      <c r="B40" s="2"/>
      <c r="C40" s="2"/>
      <c r="D40" s="2"/>
      <c r="E40" s="2"/>
      <c r="F40" s="2"/>
      <c r="G40" s="2"/>
      <c r="H40" s="1"/>
      <c r="I40" s="1"/>
      <c r="J40" s="1"/>
      <c r="K40" s="1"/>
      <c r="L40" s="1"/>
      <c r="M40" s="1"/>
      <c r="N40" s="1"/>
      <c r="O40" s="1"/>
    </row>
    <row r="41" spans="1:15" ht="15.6" x14ac:dyDescent="0.3">
      <c r="A41" s="2" t="s">
        <v>26</v>
      </c>
      <c r="B41" s="2"/>
      <c r="C41" s="2"/>
      <c r="D41" s="2"/>
      <c r="E41" s="3">
        <f>E37*E39</f>
        <v>42501.420000000006</v>
      </c>
      <c r="F41" s="3">
        <f>F37*F39</f>
        <v>42501.420000000006</v>
      </c>
      <c r="G41" s="2"/>
      <c r="H41" s="1"/>
      <c r="I41" s="1"/>
      <c r="J41" s="1"/>
      <c r="K41" s="1"/>
      <c r="L41" s="1"/>
      <c r="M41" s="1"/>
      <c r="N41" s="1"/>
      <c r="O41" s="1"/>
    </row>
    <row r="42" spans="1:15" ht="15.6" x14ac:dyDescent="0.3">
      <c r="A42" s="2"/>
      <c r="B42" s="2"/>
      <c r="C42" s="2"/>
      <c r="D42" s="2"/>
      <c r="E42" s="2"/>
      <c r="F42" s="2"/>
      <c r="G42" s="2"/>
      <c r="H42" s="1"/>
      <c r="I42" s="1"/>
      <c r="J42" s="1"/>
      <c r="K42" s="1"/>
      <c r="L42" s="1"/>
      <c r="M42" s="1"/>
      <c r="N42" s="1"/>
      <c r="O42" s="1"/>
    </row>
    <row r="43" spans="1:15" ht="15.6" x14ac:dyDescent="0.3">
      <c r="A43" s="2"/>
      <c r="B43" s="2"/>
      <c r="C43" s="2"/>
      <c r="D43" s="2"/>
      <c r="E43" s="2"/>
      <c r="F43" s="2"/>
      <c r="G43" s="2"/>
      <c r="H43" s="1"/>
      <c r="I43" s="1"/>
      <c r="J43" s="1"/>
      <c r="K43" s="1"/>
      <c r="L43" s="1"/>
      <c r="M43" s="1"/>
      <c r="N43" s="1"/>
      <c r="O43" s="1"/>
    </row>
    <row r="44" spans="1:15" ht="15.6" x14ac:dyDescent="0.3">
      <c r="A44" s="3" t="s">
        <v>34</v>
      </c>
      <c r="B44" s="3"/>
      <c r="C44" s="3"/>
      <c r="D44" s="3"/>
      <c r="E44" s="2"/>
      <c r="F44" s="2"/>
      <c r="G44" s="2"/>
      <c r="H44" s="1"/>
      <c r="I44" s="1"/>
      <c r="J44" s="1"/>
      <c r="K44" s="1"/>
      <c r="L44" s="1"/>
      <c r="M44" s="1"/>
      <c r="N44" s="1"/>
      <c r="O44" s="1"/>
    </row>
    <row r="45" spans="1:15" ht="15.6" x14ac:dyDescent="0.3">
      <c r="A45" s="3" t="s">
        <v>33</v>
      </c>
      <c r="B45" s="3"/>
      <c r="C45" s="3"/>
      <c r="D45" s="3"/>
      <c r="E45" s="2"/>
      <c r="F45" s="2"/>
      <c r="G45" s="2"/>
      <c r="H45" s="1"/>
      <c r="I45" s="1"/>
      <c r="J45" s="1"/>
      <c r="K45" s="1"/>
      <c r="L45" s="1"/>
      <c r="M45" s="1"/>
      <c r="N45" s="1"/>
      <c r="O45" s="1"/>
    </row>
    <row r="46" spans="1:15" ht="15.6" x14ac:dyDescent="0.3">
      <c r="A46" s="2"/>
      <c r="B46" s="2"/>
      <c r="C46" s="2"/>
      <c r="D46" s="2"/>
      <c r="E46" s="2"/>
      <c r="F46" s="2"/>
      <c r="G46" s="2"/>
      <c r="H46" s="1"/>
      <c r="I46" s="1"/>
      <c r="J46" s="1"/>
      <c r="K46" s="1"/>
      <c r="L46" s="1"/>
      <c r="M46" s="1"/>
      <c r="N46" s="1"/>
      <c r="O46" s="1"/>
    </row>
    <row r="47" spans="1:15" ht="15.6" x14ac:dyDescent="0.3">
      <c r="A47" s="2"/>
      <c r="B47" s="2"/>
      <c r="C47" s="3" t="s">
        <v>29</v>
      </c>
      <c r="D47" s="3"/>
      <c r="E47" s="3"/>
      <c r="F47" s="3" t="s">
        <v>31</v>
      </c>
      <c r="G47" s="3"/>
      <c r="H47" s="1"/>
      <c r="I47" s="1"/>
      <c r="J47" s="1"/>
      <c r="K47" s="1"/>
      <c r="L47" s="1"/>
      <c r="M47" s="1"/>
      <c r="N47" s="1"/>
      <c r="O47" s="1"/>
    </row>
    <row r="48" spans="1:15" ht="15.6" x14ac:dyDescent="0.3">
      <c r="A48" s="2"/>
      <c r="B48" s="2"/>
      <c r="C48" s="3" t="s">
        <v>30</v>
      </c>
      <c r="D48" s="3"/>
      <c r="E48" s="3"/>
      <c r="F48" s="3" t="s">
        <v>32</v>
      </c>
      <c r="G48" s="3"/>
      <c r="H48" s="1"/>
      <c r="I48" s="1"/>
      <c r="J48" s="1"/>
      <c r="K48" s="1"/>
      <c r="L48" s="1"/>
      <c r="M48" s="1"/>
      <c r="N48" s="1"/>
      <c r="O48" s="1"/>
    </row>
    <row r="49" spans="1:15" ht="15.6" x14ac:dyDescent="0.3">
      <c r="A49" s="2"/>
      <c r="B49" s="2"/>
      <c r="C49" s="2"/>
      <c r="D49" s="2"/>
      <c r="E49" s="2"/>
      <c r="F49" s="2"/>
      <c r="G49" s="2"/>
      <c r="H49" s="1"/>
      <c r="I49" s="1"/>
      <c r="J49" s="1"/>
      <c r="K49" s="1"/>
      <c r="L49" s="1"/>
      <c r="M49" s="1"/>
      <c r="N49" s="1"/>
      <c r="O49" s="1"/>
    </row>
    <row r="50" spans="1:15" ht="15.6" x14ac:dyDescent="0.3">
      <c r="A50" s="2"/>
      <c r="B50" s="2"/>
      <c r="C50" s="2"/>
      <c r="D50" s="2"/>
      <c r="E50" s="2"/>
      <c r="F50" s="2"/>
      <c r="G50" s="2"/>
      <c r="H50" s="1"/>
      <c r="I50" s="1"/>
      <c r="J50" s="1"/>
      <c r="K50" s="1"/>
      <c r="L50" s="1"/>
      <c r="M50" s="1"/>
      <c r="N50" s="1"/>
      <c r="O50" s="1"/>
    </row>
    <row r="51" spans="1:15" ht="15.6" x14ac:dyDescent="0.3">
      <c r="A51" s="3" t="s">
        <v>28</v>
      </c>
      <c r="B51" s="3"/>
      <c r="C51" s="2">
        <f>E16</f>
        <v>47523</v>
      </c>
      <c r="D51" s="2"/>
      <c r="E51" s="2"/>
      <c r="F51" s="2">
        <f>E29</f>
        <v>49936.639999999999</v>
      </c>
      <c r="G51" s="2"/>
      <c r="H51" s="1"/>
      <c r="I51" s="1"/>
      <c r="J51" s="1"/>
      <c r="K51" s="1"/>
      <c r="L51" s="1"/>
      <c r="M51" s="1"/>
      <c r="N51" s="1"/>
      <c r="O51" s="1"/>
    </row>
    <row r="52" spans="1:15" ht="15.6" x14ac:dyDescent="0.3">
      <c r="A52" s="3"/>
      <c r="B52" s="3"/>
      <c r="C52" s="2"/>
      <c r="D52" s="2"/>
      <c r="E52" s="2"/>
      <c r="F52" s="2"/>
      <c r="G52" s="2"/>
      <c r="H52" s="1"/>
      <c r="I52" s="1"/>
      <c r="J52" s="1"/>
      <c r="K52" s="1"/>
      <c r="L52" s="1"/>
      <c r="M52" s="1"/>
      <c r="N52" s="1"/>
      <c r="O52" s="1"/>
    </row>
    <row r="53" spans="1:15" ht="15.6" x14ac:dyDescent="0.3">
      <c r="A53" s="3" t="s">
        <v>27</v>
      </c>
      <c r="B53" s="3"/>
      <c r="C53" s="2">
        <f>F16</f>
        <v>21496</v>
      </c>
      <c r="D53" s="2"/>
      <c r="E53" s="2"/>
      <c r="F53" s="2">
        <f>F29</f>
        <v>22654.84</v>
      </c>
      <c r="G53" s="2"/>
      <c r="H53" s="1"/>
      <c r="I53" s="1"/>
      <c r="J53" s="1"/>
      <c r="K53" s="1"/>
      <c r="L53" s="1"/>
      <c r="M53" s="1"/>
      <c r="N53" s="1"/>
      <c r="O53" s="1"/>
    </row>
    <row r="54" spans="1:15" ht="15.6" x14ac:dyDescent="0.3">
      <c r="A54" s="2"/>
      <c r="B54" s="2"/>
      <c r="C54" s="2"/>
      <c r="D54" s="2"/>
      <c r="E54" s="2"/>
      <c r="F54" s="2"/>
      <c r="G54" s="2"/>
      <c r="H54" s="1"/>
      <c r="I54" s="1"/>
      <c r="J54" s="1"/>
      <c r="K54" s="1"/>
      <c r="L54" s="1"/>
      <c r="M54" s="1"/>
      <c r="N54" s="1"/>
      <c r="O54" s="1"/>
    </row>
    <row r="55" spans="1:15" ht="15.6" x14ac:dyDescent="0.3">
      <c r="A55" s="2"/>
      <c r="B55" s="2"/>
      <c r="C55" s="2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</row>
    <row r="56" spans="1:15" ht="15.6" x14ac:dyDescent="0.3">
      <c r="A56" s="3" t="s">
        <v>34</v>
      </c>
      <c r="B56" s="3"/>
      <c r="C56" s="3"/>
      <c r="D56" s="3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</row>
    <row r="57" spans="1:15" ht="15.6" x14ac:dyDescent="0.3">
      <c r="A57" s="3" t="s">
        <v>35</v>
      </c>
      <c r="B57" s="3"/>
      <c r="C57" s="3"/>
      <c r="D57" s="3"/>
      <c r="E57" s="2"/>
      <c r="F57" s="2"/>
      <c r="G57" s="2"/>
      <c r="H57" s="1"/>
      <c r="I57" s="1"/>
      <c r="J57" s="1"/>
      <c r="K57" s="1"/>
      <c r="L57" s="1"/>
      <c r="M57" s="1"/>
      <c r="N57" s="1"/>
      <c r="O57" s="1"/>
    </row>
    <row r="58" spans="1:15" ht="15.6" x14ac:dyDescent="0.3">
      <c r="A58" s="2"/>
      <c r="B58" s="2"/>
      <c r="C58" s="2"/>
      <c r="D58" s="2"/>
      <c r="E58" s="2"/>
      <c r="F58" s="2"/>
      <c r="G58" s="2"/>
      <c r="H58" s="1"/>
      <c r="I58" s="1"/>
      <c r="J58" s="1"/>
      <c r="K58" s="1"/>
      <c r="L58" s="1"/>
      <c r="M58" s="1"/>
      <c r="N58" s="1"/>
      <c r="O58" s="1"/>
    </row>
    <row r="59" spans="1:15" ht="15.6" x14ac:dyDescent="0.3">
      <c r="A59" s="2"/>
      <c r="B59" s="2"/>
      <c r="C59" s="2"/>
      <c r="D59" s="2"/>
      <c r="E59" s="2"/>
      <c r="F59" s="2"/>
      <c r="G59" s="2"/>
      <c r="H59" s="1"/>
      <c r="I59" s="1"/>
      <c r="J59" s="1"/>
      <c r="K59" s="1"/>
      <c r="L59" s="1"/>
      <c r="M59" s="1"/>
      <c r="N59" s="1"/>
      <c r="O59" s="1"/>
    </row>
    <row r="60" spans="1:15" ht="15.6" x14ac:dyDescent="0.3">
      <c r="A60" s="2"/>
      <c r="B60" s="2"/>
      <c r="C60" s="3" t="s">
        <v>29</v>
      </c>
      <c r="D60" s="3"/>
      <c r="E60" s="2"/>
      <c r="F60" s="3" t="s">
        <v>37</v>
      </c>
      <c r="G60" s="3"/>
      <c r="H60" s="1"/>
      <c r="I60" s="1"/>
      <c r="J60" s="1"/>
      <c r="K60" s="1"/>
      <c r="L60" s="1"/>
      <c r="M60" s="1"/>
      <c r="N60" s="1"/>
      <c r="O60" s="1"/>
    </row>
    <row r="61" spans="1:15" ht="15.6" x14ac:dyDescent="0.3">
      <c r="A61" s="2"/>
      <c r="B61" s="2"/>
      <c r="C61" s="3" t="s">
        <v>30</v>
      </c>
      <c r="D61" s="3"/>
      <c r="E61" s="2"/>
      <c r="F61" s="3" t="s">
        <v>38</v>
      </c>
      <c r="G61" s="3"/>
      <c r="H61" s="1"/>
      <c r="I61" s="1"/>
      <c r="J61" s="1"/>
      <c r="K61" s="1"/>
      <c r="L61" s="1"/>
      <c r="M61" s="1"/>
      <c r="N61" s="1"/>
      <c r="O61" s="1"/>
    </row>
    <row r="62" spans="1:15" ht="15.6" x14ac:dyDescent="0.3">
      <c r="A62" s="2"/>
      <c r="B62" s="2"/>
      <c r="C62" s="2"/>
      <c r="D62" s="2"/>
      <c r="E62" s="2"/>
      <c r="F62" s="2"/>
      <c r="G62" s="2"/>
      <c r="H62" s="1"/>
      <c r="I62" s="1"/>
      <c r="J62" s="1"/>
      <c r="K62" s="1"/>
      <c r="L62" s="1"/>
      <c r="M62" s="1"/>
      <c r="N62" s="1"/>
      <c r="O62" s="1"/>
    </row>
    <row r="63" spans="1:15" ht="15.6" x14ac:dyDescent="0.3">
      <c r="A63" s="3" t="s">
        <v>28</v>
      </c>
      <c r="B63" s="3"/>
      <c r="C63" s="2">
        <f>E16</f>
        <v>47523</v>
      </c>
      <c r="D63" s="2"/>
      <c r="E63" s="2"/>
      <c r="F63" s="2">
        <f>E41</f>
        <v>42501.420000000006</v>
      </c>
      <c r="G63" s="2"/>
      <c r="H63" s="1"/>
      <c r="I63" s="1"/>
      <c r="J63" s="1"/>
      <c r="K63" s="1"/>
      <c r="L63" s="1"/>
      <c r="M63" s="1"/>
      <c r="N63" s="1"/>
      <c r="O63" s="1"/>
    </row>
    <row r="64" spans="1:15" ht="15.6" x14ac:dyDescent="0.3">
      <c r="A64" s="3"/>
      <c r="B64" s="3"/>
      <c r="C64" s="2"/>
      <c r="D64" s="2"/>
      <c r="E64" s="2"/>
      <c r="F64" s="2"/>
      <c r="G64" s="2"/>
      <c r="H64" s="1"/>
      <c r="I64" s="1"/>
      <c r="J64" s="1"/>
      <c r="K64" s="1"/>
      <c r="L64" s="1"/>
      <c r="M64" s="1"/>
      <c r="N64" s="1"/>
      <c r="O64" s="1"/>
    </row>
    <row r="65" spans="1:15" ht="15.6" x14ac:dyDescent="0.3">
      <c r="A65" s="3" t="s">
        <v>27</v>
      </c>
      <c r="B65" s="3"/>
      <c r="C65" s="2">
        <f>F16</f>
        <v>21496</v>
      </c>
      <c r="D65" s="2"/>
      <c r="E65" s="2"/>
      <c r="F65" s="2">
        <f>F41</f>
        <v>42501.420000000006</v>
      </c>
      <c r="G65" s="2"/>
      <c r="H65" s="1"/>
      <c r="I65" s="1"/>
      <c r="J65" s="1"/>
      <c r="K65" s="1"/>
      <c r="L65" s="1"/>
      <c r="M65" s="1"/>
      <c r="N65" s="1"/>
      <c r="O65" s="1"/>
    </row>
    <row r="66" spans="1:15" ht="15.6" x14ac:dyDescent="0.3">
      <c r="A66" s="2"/>
      <c r="B66" s="2"/>
      <c r="C66" s="2"/>
      <c r="D66" s="2"/>
      <c r="E66" s="2"/>
      <c r="F66" s="2"/>
      <c r="G66" s="2"/>
      <c r="H66" s="1"/>
      <c r="I66" s="1"/>
      <c r="J66" s="1"/>
      <c r="K66" s="1"/>
      <c r="L66" s="1"/>
      <c r="M66" s="1"/>
      <c r="N66" s="1"/>
      <c r="O66" s="1"/>
    </row>
    <row r="67" spans="1:15" ht="15.6" x14ac:dyDescent="0.3">
      <c r="A67" s="2"/>
      <c r="B67" s="2"/>
      <c r="C67" s="2"/>
      <c r="D67" s="2"/>
      <c r="E67" s="2"/>
      <c r="F67" s="2"/>
      <c r="G67" s="2"/>
      <c r="H67" s="1"/>
      <c r="I67" s="1"/>
      <c r="J67" s="1"/>
      <c r="K67" s="1"/>
      <c r="L67" s="1"/>
      <c r="M67" s="1"/>
      <c r="N67" s="1"/>
      <c r="O67" s="1"/>
    </row>
    <row r="68" spans="1:15" ht="15.6" x14ac:dyDescent="0.3">
      <c r="A68" s="2"/>
      <c r="B68" s="2"/>
      <c r="C68" s="2"/>
      <c r="D68" s="2"/>
      <c r="E68" s="2"/>
      <c r="F68" s="2"/>
      <c r="G68" s="2"/>
      <c r="H68" s="1"/>
      <c r="I68" s="1"/>
      <c r="J68" s="1"/>
      <c r="K68" s="1"/>
      <c r="L68" s="1"/>
      <c r="M68" s="1"/>
      <c r="N68" s="1"/>
      <c r="O68" s="1"/>
    </row>
    <row r="69" spans="1:15" ht="15.6" x14ac:dyDescent="0.3">
      <c r="A69" s="2"/>
      <c r="B69" s="2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1"/>
      <c r="O69" s="1"/>
    </row>
    <row r="70" spans="1:15" ht="15.6" x14ac:dyDescent="0.3">
      <c r="A70" s="2"/>
      <c r="B70" s="2"/>
      <c r="C70" s="2"/>
      <c r="D70" s="2"/>
      <c r="E70" s="2"/>
      <c r="F70" s="2"/>
      <c r="G70" s="2"/>
      <c r="H70" s="1"/>
      <c r="I70" s="1"/>
      <c r="J70" s="1"/>
      <c r="K70" s="1"/>
      <c r="L70" s="1"/>
      <c r="M70" s="1"/>
      <c r="N70" s="1"/>
      <c r="O70" s="1"/>
    </row>
    <row r="71" spans="1:15" ht="15.6" x14ac:dyDescent="0.3">
      <c r="A71" s="2"/>
      <c r="B71" s="2"/>
      <c r="C71" s="2"/>
      <c r="D71" s="2"/>
      <c r="E71" s="2"/>
      <c r="F71" s="2"/>
      <c r="G71" s="2"/>
      <c r="H71" s="1"/>
      <c r="I71" s="1"/>
      <c r="J71" s="1"/>
      <c r="K71" s="1"/>
      <c r="L71" s="1"/>
      <c r="M71" s="1"/>
      <c r="N71" s="1"/>
      <c r="O71" s="1"/>
    </row>
    <row r="72" spans="1:15" ht="15.6" x14ac:dyDescent="0.3">
      <c r="A72" s="2"/>
      <c r="B72" s="2"/>
      <c r="C72" s="2"/>
      <c r="D72" s="2"/>
      <c r="E72" s="2"/>
      <c r="F72" s="2"/>
      <c r="G72" s="2"/>
      <c r="H72" s="1"/>
      <c r="I72" s="1"/>
      <c r="J72" s="1"/>
      <c r="K72" s="1"/>
      <c r="L72" s="1"/>
      <c r="M72" s="1"/>
      <c r="N72" s="1"/>
      <c r="O72" s="1"/>
    </row>
    <row r="73" spans="1:15" ht="15.6" x14ac:dyDescent="0.3">
      <c r="A73" s="2"/>
      <c r="B73" s="2"/>
      <c r="C73" s="2"/>
      <c r="D73" s="2"/>
      <c r="E73" s="2"/>
      <c r="F73" s="2"/>
      <c r="G73" s="2"/>
      <c r="H73" s="1"/>
      <c r="I73" s="1"/>
      <c r="J73" s="1"/>
      <c r="K73" s="1"/>
      <c r="L73" s="1"/>
      <c r="M73" s="1"/>
      <c r="N73" s="1"/>
      <c r="O73" s="1"/>
    </row>
    <row r="74" spans="1:15" ht="15.6" x14ac:dyDescent="0.3">
      <c r="A74" s="2"/>
      <c r="B74" s="2"/>
      <c r="C74" s="2"/>
      <c r="D74" s="2"/>
      <c r="E74" s="2"/>
      <c r="F74" s="2"/>
      <c r="G74" s="2"/>
      <c r="H74" s="1"/>
      <c r="I74" s="1"/>
      <c r="J74" s="1"/>
      <c r="K74" s="1"/>
      <c r="L74" s="1"/>
      <c r="M74" s="1"/>
      <c r="N74" s="1"/>
      <c r="O74" s="1"/>
    </row>
    <row r="75" spans="1:15" ht="15.6" x14ac:dyDescent="0.3">
      <c r="A75" s="2"/>
      <c r="B75" s="2"/>
      <c r="C75" s="2"/>
      <c r="D75" s="2"/>
      <c r="E75" s="2"/>
      <c r="F75" s="2"/>
      <c r="G75" s="2"/>
      <c r="H75" s="1"/>
      <c r="I75" s="1"/>
      <c r="J75" s="1"/>
      <c r="K75" s="1"/>
      <c r="L75" s="1"/>
      <c r="M75" s="1"/>
      <c r="N75" s="1"/>
      <c r="O75" s="1"/>
    </row>
    <row r="76" spans="1:15" ht="15.6" x14ac:dyDescent="0.3">
      <c r="A76" s="2"/>
      <c r="B76" s="2"/>
      <c r="C76" s="2"/>
      <c r="D76" s="2"/>
      <c r="E76" s="2"/>
      <c r="F76" s="2"/>
      <c r="G76" s="2"/>
      <c r="H76" s="1"/>
      <c r="I76" s="1"/>
      <c r="J76" s="1"/>
      <c r="K76" s="1"/>
      <c r="L76" s="1"/>
      <c r="M76" s="1"/>
      <c r="N76" s="1"/>
      <c r="O76" s="1"/>
    </row>
    <row r="77" spans="1:15" ht="15.6" x14ac:dyDescent="0.3">
      <c r="A77" s="2"/>
      <c r="B77" s="2"/>
      <c r="C77" s="2"/>
      <c r="D77" s="2"/>
      <c r="E77" s="2"/>
      <c r="F77" s="2"/>
      <c r="G77" s="2"/>
      <c r="H77" s="1"/>
      <c r="I77" s="1"/>
      <c r="J77" s="1"/>
      <c r="K77" s="1"/>
      <c r="L77" s="1"/>
      <c r="M77" s="1"/>
      <c r="N77" s="1"/>
      <c r="O77" s="1"/>
    </row>
    <row r="78" spans="1:15" ht="15.6" x14ac:dyDescent="0.3">
      <c r="A78" s="2"/>
      <c r="B78" s="2"/>
      <c r="C78" s="2"/>
      <c r="D78" s="2"/>
      <c r="E78" s="2"/>
      <c r="F78" s="2"/>
      <c r="G78" s="2"/>
      <c r="H78" s="1"/>
      <c r="I78" s="1"/>
      <c r="J78" s="1"/>
      <c r="K78" s="1"/>
      <c r="L78" s="1"/>
      <c r="M78" s="1"/>
      <c r="N78" s="1"/>
      <c r="O78" s="1"/>
    </row>
    <row r="79" spans="1:15" ht="15.6" x14ac:dyDescent="0.3">
      <c r="A79" s="2"/>
      <c r="B79" s="2"/>
      <c r="C79" s="2"/>
      <c r="D79" s="2"/>
      <c r="E79" s="2"/>
      <c r="F79" s="2"/>
      <c r="G79" s="2"/>
      <c r="H79" s="1"/>
      <c r="I79" s="1"/>
      <c r="J79" s="1"/>
      <c r="K79" s="1"/>
      <c r="L79" s="1"/>
      <c r="M79" s="1"/>
      <c r="N79" s="1"/>
      <c r="O79" s="1"/>
    </row>
    <row r="80" spans="1:15" ht="15.6" x14ac:dyDescent="0.3">
      <c r="A80" s="2"/>
      <c r="B80" s="2"/>
      <c r="C80" s="2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</row>
    <row r="81" spans="1:15" ht="15.6" x14ac:dyDescent="0.3">
      <c r="A81" s="2"/>
      <c r="B81" s="2"/>
      <c r="C81" s="2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</row>
    <row r="82" spans="1:15" ht="15.6" x14ac:dyDescent="0.3">
      <c r="A82" s="2"/>
      <c r="B82" s="2"/>
      <c r="C82" s="2"/>
      <c r="D82" s="2"/>
      <c r="E82" s="2"/>
      <c r="F82" s="2"/>
      <c r="G82" s="2"/>
      <c r="H82" s="1"/>
      <c r="I82" s="1"/>
      <c r="J82" s="1"/>
      <c r="K82" s="1"/>
      <c r="L82" s="1"/>
      <c r="M82" s="1"/>
      <c r="N82" s="1"/>
      <c r="O82" s="1"/>
    </row>
    <row r="83" spans="1:15" ht="15.6" x14ac:dyDescent="0.3">
      <c r="A83" s="2"/>
      <c r="B83" s="2"/>
      <c r="C83" s="2"/>
      <c r="D83" s="2"/>
      <c r="E83" s="2"/>
      <c r="F83" s="2"/>
      <c r="G83" s="2"/>
      <c r="H83" s="1"/>
      <c r="I83" s="1"/>
      <c r="J83" s="1"/>
      <c r="K83" s="1"/>
      <c r="L83" s="1"/>
      <c r="M83" s="1"/>
      <c r="N83" s="1"/>
      <c r="O83" s="1"/>
    </row>
    <row r="84" spans="1:15" ht="15.6" x14ac:dyDescent="0.3">
      <c r="A84" s="2"/>
      <c r="B84" s="2"/>
      <c r="C84" s="2"/>
      <c r="D84" s="2"/>
      <c r="E84" s="2"/>
      <c r="F84" s="2"/>
      <c r="G84" s="2"/>
      <c r="H84" s="1"/>
      <c r="I84" s="1"/>
      <c r="J84" s="1"/>
      <c r="K84" s="1"/>
      <c r="L84" s="1"/>
      <c r="M84" s="1"/>
      <c r="N84" s="1"/>
      <c r="O84" s="1"/>
    </row>
    <row r="85" spans="1:15" ht="15.6" x14ac:dyDescent="0.3">
      <c r="A85" s="2"/>
      <c r="B85" s="2"/>
      <c r="C85" s="2"/>
      <c r="D85" s="2"/>
      <c r="E85" s="2"/>
      <c r="F85" s="2"/>
      <c r="G85" s="2"/>
      <c r="H85" s="1"/>
      <c r="I85" s="1"/>
      <c r="J85" s="1"/>
      <c r="K85" s="1"/>
      <c r="L85" s="1"/>
      <c r="M85" s="1"/>
      <c r="N85" s="1"/>
      <c r="O85" s="1"/>
    </row>
    <row r="86" spans="1:15" ht="15.6" x14ac:dyDescent="0.3">
      <c r="A86" s="2"/>
      <c r="B86" s="2"/>
      <c r="C86" s="2"/>
      <c r="D86" s="2"/>
      <c r="E86" s="2"/>
      <c r="F86" s="2"/>
      <c r="G86" s="2"/>
      <c r="H86" s="1"/>
      <c r="I86" s="1"/>
      <c r="J86" s="1"/>
      <c r="K86" s="1"/>
      <c r="L86" s="1"/>
      <c r="M86" s="1"/>
      <c r="N86" s="1"/>
      <c r="O86" s="1"/>
    </row>
    <row r="87" spans="1:15" ht="15.6" x14ac:dyDescent="0.3">
      <c r="A87" s="2"/>
      <c r="B87" s="2"/>
      <c r="C87" s="2"/>
      <c r="D87" s="2"/>
      <c r="E87" s="2"/>
      <c r="F87" s="2"/>
      <c r="G87" s="2"/>
      <c r="H87" s="1"/>
      <c r="I87" s="1"/>
      <c r="J87" s="1"/>
      <c r="K87" s="1"/>
      <c r="L87" s="1"/>
      <c r="M87" s="1"/>
      <c r="N87" s="1"/>
      <c r="O87" s="1"/>
    </row>
    <row r="88" spans="1:15" ht="15.6" x14ac:dyDescent="0.3">
      <c r="A88" s="2"/>
      <c r="B88" s="2"/>
      <c r="C88" s="2"/>
      <c r="D88" s="2"/>
      <c r="E88" s="2"/>
      <c r="F88" s="2"/>
      <c r="G88" s="2"/>
      <c r="H88" s="1"/>
      <c r="I88" s="1"/>
      <c r="J88" s="1"/>
      <c r="K88" s="1"/>
      <c r="L88" s="1"/>
      <c r="M88" s="1"/>
      <c r="N88" s="1"/>
      <c r="O88" s="1"/>
    </row>
    <row r="89" spans="1:15" ht="15.6" x14ac:dyDescent="0.3">
      <c r="A89" s="2"/>
      <c r="B89" s="2"/>
      <c r="C89" s="2"/>
      <c r="D89" s="2"/>
      <c r="E89" s="2"/>
      <c r="F89" s="2"/>
      <c r="G89" s="2"/>
      <c r="H89" s="1"/>
      <c r="I89" s="1"/>
      <c r="J89" s="1"/>
      <c r="K89" s="1"/>
      <c r="L89" s="1"/>
      <c r="M89" s="1"/>
      <c r="N89" s="1"/>
      <c r="O89" s="1"/>
    </row>
    <row r="90" spans="1:15" ht="15.6" x14ac:dyDescent="0.3">
      <c r="A90" s="2"/>
      <c r="B90" s="2"/>
      <c r="C90" s="2"/>
      <c r="D90" s="2"/>
      <c r="E90" s="2"/>
      <c r="F90" s="2"/>
      <c r="G90" s="2"/>
      <c r="H90" s="1"/>
      <c r="I90" s="1"/>
      <c r="J90" s="1"/>
      <c r="K90" s="1"/>
      <c r="L90" s="1"/>
      <c r="M90" s="1"/>
      <c r="N90" s="1"/>
      <c r="O90" s="1"/>
    </row>
    <row r="91" spans="1:15" ht="15.6" x14ac:dyDescent="0.3">
      <c r="A91" s="2"/>
      <c r="B91" s="2"/>
      <c r="C91" s="2"/>
      <c r="D91" s="2"/>
      <c r="E91" s="2"/>
      <c r="F91" s="2"/>
      <c r="G91" s="2"/>
      <c r="H91" s="1"/>
      <c r="I91" s="1"/>
      <c r="J91" s="1"/>
      <c r="K91" s="1"/>
      <c r="L91" s="1"/>
      <c r="M91" s="1"/>
      <c r="N91" s="1"/>
      <c r="O91" s="1"/>
    </row>
    <row r="92" spans="1:15" ht="15.6" x14ac:dyDescent="0.3">
      <c r="A92" s="2"/>
      <c r="B92" s="2"/>
      <c r="C92" s="2"/>
      <c r="D92" s="2"/>
      <c r="E92" s="2"/>
      <c r="F92" s="2"/>
      <c r="G92" s="2"/>
      <c r="H92" s="1"/>
      <c r="I92" s="1"/>
      <c r="J92" s="1"/>
      <c r="K92" s="1"/>
      <c r="L92" s="1"/>
      <c r="M92" s="1"/>
      <c r="N92" s="1"/>
      <c r="O92" s="1"/>
    </row>
    <row r="93" spans="1:15" ht="15.6" x14ac:dyDescent="0.3">
      <c r="A93" s="2"/>
      <c r="B93" s="2"/>
      <c r="C93" s="2"/>
      <c r="D93" s="2"/>
      <c r="E93" s="2"/>
      <c r="F93" s="2"/>
      <c r="G93" s="2"/>
      <c r="H93" s="1"/>
      <c r="I93" s="1"/>
      <c r="J93" s="1"/>
      <c r="K93" s="1"/>
      <c r="L93" s="1"/>
      <c r="M93" s="1"/>
      <c r="N93" s="1"/>
      <c r="O93" s="1"/>
    </row>
    <row r="94" spans="1:15" ht="15.6" x14ac:dyDescent="0.3">
      <c r="A94" s="2"/>
      <c r="B94" s="2"/>
      <c r="C94" s="2"/>
      <c r="D94" s="2"/>
      <c r="E94" s="2"/>
      <c r="F94" s="2"/>
      <c r="G94" s="2"/>
      <c r="H94" s="1"/>
      <c r="I94" s="1"/>
      <c r="J94" s="1"/>
      <c r="K94" s="1"/>
      <c r="L94" s="1"/>
      <c r="M94" s="1"/>
      <c r="N94" s="1"/>
      <c r="O94" s="1"/>
    </row>
    <row r="95" spans="1:15" ht="15.6" x14ac:dyDescent="0.3">
      <c r="A95" s="2"/>
      <c r="B95" s="2"/>
      <c r="C95" s="2"/>
      <c r="D95" s="2"/>
      <c r="E95" s="2"/>
      <c r="F95" s="2"/>
      <c r="G95" s="2"/>
      <c r="H95" s="1"/>
      <c r="I95" s="1"/>
      <c r="J95" s="1"/>
      <c r="K95" s="1"/>
      <c r="L95" s="1"/>
      <c r="M95" s="1"/>
      <c r="N95" s="1"/>
      <c r="O95" s="1"/>
    </row>
    <row r="96" spans="1:15" ht="15.6" x14ac:dyDescent="0.3">
      <c r="A96" s="2"/>
      <c r="B96" s="2"/>
      <c r="C96" s="2"/>
      <c r="D96" s="2"/>
      <c r="E96" s="2"/>
      <c r="F96" s="2"/>
      <c r="G96" s="2"/>
      <c r="H96" s="1"/>
      <c r="I96" s="1"/>
      <c r="J96" s="1"/>
      <c r="K96" s="1"/>
      <c r="L96" s="1"/>
      <c r="M96" s="1"/>
      <c r="N96" s="1"/>
      <c r="O96" s="1"/>
    </row>
    <row r="97" spans="1:15" ht="15.6" x14ac:dyDescent="0.3">
      <c r="A97" s="2"/>
      <c r="B97" s="2"/>
      <c r="C97" s="2"/>
      <c r="D97" s="2"/>
      <c r="E97" s="2"/>
      <c r="F97" s="2"/>
      <c r="G97" s="2"/>
      <c r="H97" s="1"/>
      <c r="I97" s="1"/>
      <c r="J97" s="1"/>
      <c r="K97" s="1"/>
      <c r="L97" s="1"/>
      <c r="M97" s="1"/>
      <c r="N97" s="1"/>
      <c r="O97" s="1"/>
    </row>
    <row r="98" spans="1:15" ht="15.6" x14ac:dyDescent="0.3">
      <c r="A98" s="2"/>
      <c r="B98" s="2"/>
      <c r="C98" s="2"/>
      <c r="D98" s="2"/>
      <c r="E98" s="2"/>
      <c r="F98" s="2"/>
      <c r="G98" s="2"/>
      <c r="H98" s="1"/>
      <c r="I98" s="1"/>
      <c r="J98" s="1"/>
      <c r="K98" s="1"/>
      <c r="L98" s="1"/>
      <c r="M98" s="1"/>
      <c r="N98" s="1"/>
      <c r="O98" s="1"/>
    </row>
    <row r="99" spans="1:15" ht="15.6" x14ac:dyDescent="0.3">
      <c r="A99" s="2"/>
      <c r="B99" s="2"/>
      <c r="C99" s="2"/>
      <c r="D99" s="2"/>
      <c r="E99" s="2"/>
      <c r="F99" s="2"/>
      <c r="G99" s="2"/>
      <c r="H99" s="1"/>
      <c r="I99" s="1"/>
      <c r="J99" s="1"/>
      <c r="K99" s="1"/>
      <c r="L99" s="1"/>
      <c r="M99" s="1"/>
      <c r="N99" s="1"/>
      <c r="O99" s="1"/>
    </row>
    <row r="100" spans="1:15" ht="15.6" x14ac:dyDescent="0.3">
      <c r="A100" s="2"/>
      <c r="B100" s="2"/>
      <c r="C100" s="2"/>
      <c r="D100" s="2"/>
      <c r="E100" s="2"/>
      <c r="F100" s="2"/>
      <c r="G100" s="2"/>
      <c r="H100" s="1"/>
      <c r="I100" s="1"/>
      <c r="J100" s="1"/>
      <c r="K100" s="1"/>
      <c r="L100" s="1"/>
      <c r="M100" s="1"/>
      <c r="N100" s="1"/>
      <c r="O100" s="1"/>
    </row>
    <row r="101" spans="1:15" ht="15.6" x14ac:dyDescent="0.3">
      <c r="A101" s="2"/>
      <c r="B101" s="2"/>
      <c r="C101" s="2"/>
      <c r="D101" s="2"/>
      <c r="E101" s="2"/>
      <c r="F101" s="2"/>
      <c r="G101" s="2"/>
      <c r="H101" s="1"/>
      <c r="I101" s="1"/>
      <c r="J101" s="1"/>
      <c r="K101" s="1"/>
      <c r="L101" s="1"/>
      <c r="M101" s="1"/>
      <c r="N101" s="1"/>
      <c r="O101" s="1"/>
    </row>
    <row r="102" spans="1:15" ht="15.6" x14ac:dyDescent="0.3">
      <c r="A102" s="2"/>
      <c r="B102" s="2"/>
      <c r="C102" s="2"/>
      <c r="D102" s="2"/>
      <c r="E102" s="2"/>
      <c r="F102" s="2"/>
      <c r="G102" s="2"/>
      <c r="H102" s="1"/>
      <c r="I102" s="1"/>
      <c r="J102" s="1"/>
      <c r="K102" s="1"/>
      <c r="L102" s="1"/>
      <c r="M102" s="1"/>
      <c r="N102" s="1"/>
      <c r="O102" s="1"/>
    </row>
    <row r="103" spans="1:15" ht="15.6" x14ac:dyDescent="0.3">
      <c r="A103" s="2"/>
      <c r="B103" s="2"/>
      <c r="C103" s="2"/>
      <c r="D103" s="2"/>
      <c r="E103" s="2"/>
      <c r="F103" s="2"/>
      <c r="G103" s="2"/>
      <c r="H103" s="1"/>
      <c r="I103" s="1"/>
      <c r="J103" s="1"/>
      <c r="K103" s="1"/>
      <c r="L103" s="1"/>
      <c r="M103" s="1"/>
      <c r="N103" s="1"/>
      <c r="O103" s="1"/>
    </row>
    <row r="104" spans="1:15" ht="15.6" x14ac:dyDescent="0.3">
      <c r="A104" s="2"/>
      <c r="B104" s="2"/>
      <c r="C104" s="2"/>
      <c r="D104" s="2"/>
      <c r="E104" s="2"/>
      <c r="F104" s="2"/>
      <c r="G104" s="2"/>
      <c r="H104" s="1"/>
      <c r="I104" s="1"/>
      <c r="J104" s="1"/>
      <c r="K104" s="1"/>
      <c r="L104" s="1"/>
      <c r="M104" s="1"/>
      <c r="N104" s="1"/>
      <c r="O104" s="1"/>
    </row>
    <row r="105" spans="1:15" ht="15.6" x14ac:dyDescent="0.3">
      <c r="A105" s="2"/>
      <c r="B105" s="2"/>
      <c r="C105" s="2"/>
      <c r="D105" s="2"/>
      <c r="E105" s="2"/>
      <c r="F105" s="2"/>
      <c r="G105" s="2"/>
      <c r="H105" s="1"/>
      <c r="I105" s="1"/>
      <c r="J105" s="1"/>
      <c r="K105" s="1"/>
      <c r="L105" s="1"/>
      <c r="M105" s="1"/>
      <c r="N105" s="1"/>
      <c r="O105" s="1"/>
    </row>
    <row r="106" spans="1:15" ht="15.6" x14ac:dyDescent="0.3">
      <c r="A106" s="2"/>
      <c r="B106" s="2"/>
      <c r="C106" s="2"/>
      <c r="D106" s="2"/>
      <c r="E106" s="2"/>
      <c r="F106" s="2"/>
      <c r="G106" s="2"/>
      <c r="H106" s="1"/>
      <c r="I106" s="1"/>
      <c r="J106" s="1"/>
      <c r="K106" s="1"/>
      <c r="L106" s="1"/>
      <c r="M106" s="1"/>
      <c r="N106" s="1"/>
      <c r="O106" s="1"/>
    </row>
    <row r="107" spans="1:15" ht="15.6" x14ac:dyDescent="0.3">
      <c r="A107" s="2"/>
      <c r="B107" s="2"/>
      <c r="C107" s="2"/>
      <c r="D107" s="2"/>
      <c r="E107" s="2"/>
      <c r="F107" s="2"/>
      <c r="G107" s="2"/>
      <c r="H107" s="1"/>
      <c r="I107" s="1"/>
      <c r="J107" s="1"/>
      <c r="K107" s="1"/>
      <c r="L107" s="1"/>
      <c r="M107" s="1"/>
      <c r="N107" s="1"/>
      <c r="O107" s="1"/>
    </row>
    <row r="108" spans="1:15" ht="15.6" x14ac:dyDescent="0.3">
      <c r="A108" s="2"/>
      <c r="B108" s="2"/>
      <c r="C108" s="2"/>
      <c r="D108" s="2"/>
      <c r="E108" s="2"/>
      <c r="F108" s="2"/>
      <c r="G108" s="2"/>
      <c r="H108" s="1"/>
      <c r="I108" s="1"/>
      <c r="J108" s="1"/>
      <c r="K108" s="1"/>
      <c r="L108" s="1"/>
      <c r="M108" s="1"/>
      <c r="N108" s="1"/>
      <c r="O108" s="1"/>
    </row>
    <row r="109" spans="1:15" ht="15.6" x14ac:dyDescent="0.3">
      <c r="A109" s="2"/>
      <c r="B109" s="2"/>
      <c r="C109" s="2"/>
      <c r="D109" s="2"/>
      <c r="E109" s="2"/>
      <c r="F109" s="2"/>
      <c r="G109" s="2"/>
      <c r="H109" s="1"/>
      <c r="I109" s="1"/>
      <c r="J109" s="1"/>
      <c r="K109" s="1"/>
      <c r="L109" s="1"/>
      <c r="M109" s="1"/>
      <c r="N109" s="1"/>
      <c r="O109" s="1"/>
    </row>
    <row r="110" spans="1:15" ht="15.6" x14ac:dyDescent="0.3">
      <c r="A110" s="2"/>
      <c r="B110" s="2"/>
      <c r="C110" s="2"/>
      <c r="D110" s="2"/>
      <c r="E110" s="2"/>
      <c r="F110" s="2"/>
      <c r="G110" s="2"/>
      <c r="H110" s="1"/>
      <c r="I110" s="1"/>
      <c r="J110" s="1"/>
      <c r="K110" s="1"/>
      <c r="L110" s="1"/>
      <c r="M110" s="1"/>
      <c r="N110" s="1"/>
      <c r="O110" s="1"/>
    </row>
    <row r="111" spans="1:15" ht="15.6" x14ac:dyDescent="0.3">
      <c r="A111" s="2"/>
      <c r="B111" s="2"/>
      <c r="C111" s="2"/>
      <c r="D111" s="2"/>
      <c r="E111" s="2"/>
      <c r="F111" s="2"/>
      <c r="G111" s="2"/>
      <c r="H111" s="1"/>
      <c r="I111" s="1"/>
      <c r="J111" s="1"/>
      <c r="K111" s="1"/>
      <c r="L111" s="1"/>
      <c r="M111" s="1"/>
      <c r="N111" s="1"/>
      <c r="O111" s="1"/>
    </row>
    <row r="112" spans="1:15" ht="15.6" x14ac:dyDescent="0.3">
      <c r="A112" s="2"/>
      <c r="B112" s="2"/>
      <c r="C112" s="2"/>
      <c r="D112" s="2"/>
      <c r="E112" s="2"/>
      <c r="F112" s="2"/>
      <c r="G112" s="2"/>
      <c r="H112" s="1"/>
      <c r="I112" s="1"/>
      <c r="J112" s="1"/>
      <c r="K112" s="1"/>
      <c r="L112" s="1"/>
      <c r="M112" s="1"/>
      <c r="N112" s="1"/>
      <c r="O112" s="1"/>
    </row>
    <row r="113" spans="1:15" ht="15.6" x14ac:dyDescent="0.3">
      <c r="A113" s="2"/>
      <c r="B113" s="2"/>
      <c r="C113" s="2"/>
      <c r="D113" s="2"/>
      <c r="E113" s="2"/>
      <c r="F113" s="2"/>
      <c r="G113" s="2"/>
      <c r="H113" s="1"/>
      <c r="I113" s="1"/>
      <c r="J113" s="1"/>
      <c r="K113" s="1"/>
      <c r="L113" s="1"/>
      <c r="M113" s="1"/>
      <c r="N113" s="1"/>
      <c r="O113" s="1"/>
    </row>
    <row r="114" spans="1:15" ht="15.6" x14ac:dyDescent="0.3">
      <c r="A114" s="2"/>
      <c r="B114" s="2"/>
      <c r="C114" s="2"/>
      <c r="D114" s="2"/>
      <c r="E114" s="2"/>
      <c r="F114" s="2"/>
      <c r="G114" s="2"/>
      <c r="H114" s="1"/>
      <c r="I114" s="1"/>
      <c r="J114" s="1"/>
      <c r="K114" s="1"/>
      <c r="L114" s="1"/>
      <c r="M114" s="1"/>
      <c r="N114" s="1"/>
      <c r="O114" s="1"/>
    </row>
    <row r="115" spans="1:15" ht="15.6" x14ac:dyDescent="0.3">
      <c r="A115" s="2"/>
      <c r="B115" s="2"/>
      <c r="C115" s="2"/>
      <c r="D115" s="2"/>
      <c r="E115" s="2"/>
      <c r="F115" s="2"/>
      <c r="G115" s="2"/>
      <c r="H115" s="1"/>
      <c r="I115" s="1"/>
      <c r="J115" s="1"/>
      <c r="K115" s="1"/>
      <c r="L115" s="1"/>
      <c r="M115" s="1"/>
      <c r="N115" s="1"/>
      <c r="O115" s="1"/>
    </row>
    <row r="116" spans="1:15" ht="15.6" x14ac:dyDescent="0.3">
      <c r="A116" s="2"/>
      <c r="B116" s="2"/>
      <c r="C116" s="2"/>
      <c r="D116" s="2"/>
      <c r="E116" s="2"/>
      <c r="F116" s="2"/>
      <c r="G116" s="2"/>
      <c r="H116" s="1"/>
      <c r="I116" s="1"/>
      <c r="J116" s="1"/>
      <c r="K116" s="1"/>
      <c r="L116" s="1"/>
      <c r="M116" s="1"/>
      <c r="N116" s="1"/>
      <c r="O116" s="1"/>
    </row>
    <row r="117" spans="1:15" ht="15.6" x14ac:dyDescent="0.3">
      <c r="A117" s="2"/>
      <c r="B117" s="2"/>
      <c r="C117" s="2"/>
      <c r="D117" s="2"/>
      <c r="E117" s="2"/>
      <c r="F117" s="2"/>
      <c r="G117" s="2"/>
      <c r="H117" s="1"/>
      <c r="I117" s="1"/>
      <c r="J117" s="1"/>
      <c r="K117" s="1"/>
      <c r="L117" s="1"/>
      <c r="M117" s="1"/>
      <c r="N117" s="1"/>
      <c r="O117" s="1"/>
    </row>
    <row r="118" spans="1:15" ht="15.6" x14ac:dyDescent="0.3">
      <c r="A118" s="2"/>
      <c r="B118" s="2"/>
      <c r="C118" s="2"/>
      <c r="D118" s="2"/>
      <c r="E118" s="2"/>
      <c r="F118" s="2"/>
      <c r="G118" s="2"/>
      <c r="H118" s="1"/>
      <c r="I118" s="1"/>
      <c r="J118" s="1"/>
      <c r="K118" s="1"/>
      <c r="L118" s="1"/>
      <c r="M118" s="1"/>
      <c r="N118" s="1"/>
      <c r="O118" s="1"/>
    </row>
    <row r="119" spans="1:15" ht="15.6" x14ac:dyDescent="0.3">
      <c r="A119" s="2"/>
      <c r="B119" s="2"/>
      <c r="C119" s="2"/>
      <c r="D119" s="2"/>
      <c r="E119" s="2"/>
      <c r="F119" s="2"/>
      <c r="G119" s="2"/>
      <c r="H119" s="1"/>
      <c r="I119" s="1"/>
      <c r="J119" s="1"/>
      <c r="K119" s="1"/>
      <c r="L119" s="1"/>
      <c r="M119" s="1"/>
      <c r="N119" s="1"/>
      <c r="O119" s="1"/>
    </row>
    <row r="120" spans="1:15" ht="15.6" x14ac:dyDescent="0.3">
      <c r="A120" s="2"/>
      <c r="B120" s="2"/>
      <c r="C120" s="2"/>
      <c r="D120" s="2"/>
      <c r="E120" s="2"/>
      <c r="F120" s="2"/>
      <c r="G120" s="2"/>
      <c r="H120" s="1"/>
      <c r="I120" s="1"/>
      <c r="J120" s="1"/>
      <c r="K120" s="1"/>
      <c r="L120" s="1"/>
      <c r="M120" s="1"/>
      <c r="N120" s="1"/>
      <c r="O120" s="1"/>
    </row>
    <row r="121" spans="1:15" ht="15.6" x14ac:dyDescent="0.3">
      <c r="A121" s="2"/>
      <c r="B121" s="2"/>
      <c r="C121" s="2"/>
      <c r="D121" s="2"/>
      <c r="E121" s="2"/>
      <c r="F121" s="2"/>
      <c r="G121" s="2"/>
      <c r="H121" s="1"/>
      <c r="I121" s="1"/>
      <c r="J121" s="1"/>
      <c r="K121" s="1"/>
      <c r="L121" s="1"/>
      <c r="M121" s="1"/>
      <c r="N121" s="1"/>
      <c r="O121" s="1"/>
    </row>
    <row r="122" spans="1:15" ht="15.6" x14ac:dyDescent="0.3">
      <c r="A122" s="2"/>
      <c r="B122" s="2"/>
      <c r="C122" s="2"/>
      <c r="D122" s="2"/>
      <c r="E122" s="2"/>
      <c r="F122" s="2"/>
      <c r="G122" s="2"/>
      <c r="H122" s="1"/>
      <c r="I122" s="1"/>
      <c r="J122" s="1"/>
      <c r="K122" s="1"/>
      <c r="L122" s="1"/>
      <c r="M122" s="1"/>
      <c r="N122" s="1"/>
      <c r="O122" s="1"/>
    </row>
    <row r="123" spans="1:15" ht="15.6" x14ac:dyDescent="0.3">
      <c r="A123" s="2"/>
      <c r="B123" s="2"/>
      <c r="C123" s="2"/>
      <c r="D123" s="2"/>
      <c r="E123" s="2"/>
      <c r="F123" s="2"/>
      <c r="G123" s="2"/>
      <c r="H123" s="1"/>
      <c r="I123" s="1"/>
      <c r="J123" s="1"/>
      <c r="K123" s="1"/>
      <c r="L123" s="1"/>
      <c r="M123" s="1"/>
      <c r="N123" s="1"/>
      <c r="O123" s="1"/>
    </row>
    <row r="124" spans="1:15" ht="15.6" x14ac:dyDescent="0.3">
      <c r="A124" s="2"/>
      <c r="B124" s="2"/>
      <c r="C124" s="2"/>
      <c r="D124" s="2"/>
      <c r="E124" s="2"/>
      <c r="F124" s="2"/>
      <c r="G124" s="2"/>
      <c r="H124" s="1"/>
      <c r="I124" s="1"/>
      <c r="J124" s="1"/>
      <c r="K124" s="1"/>
      <c r="L124" s="1"/>
      <c r="M124" s="1"/>
      <c r="N124" s="1"/>
      <c r="O124" s="1"/>
    </row>
    <row r="125" spans="1:15" ht="15.6" x14ac:dyDescent="0.3">
      <c r="A125" s="2"/>
      <c r="B125" s="2"/>
      <c r="C125" s="2"/>
      <c r="D125" s="2"/>
      <c r="E125" s="2"/>
      <c r="F125" s="2"/>
      <c r="G125" s="2"/>
      <c r="H125" s="1"/>
      <c r="I125" s="1"/>
      <c r="J125" s="1"/>
      <c r="K125" s="1"/>
      <c r="L125" s="1"/>
      <c r="M125" s="1"/>
      <c r="N125" s="1"/>
      <c r="O125" s="1"/>
    </row>
    <row r="126" spans="1:15" ht="15.6" x14ac:dyDescent="0.3">
      <c r="A126" s="2"/>
      <c r="B126" s="2"/>
      <c r="C126" s="2"/>
      <c r="D126" s="2"/>
      <c r="E126" s="2"/>
      <c r="F126" s="2"/>
      <c r="G126" s="2"/>
      <c r="H126" s="1"/>
      <c r="I126" s="1"/>
      <c r="J126" s="1"/>
      <c r="K126" s="1"/>
      <c r="L126" s="1"/>
      <c r="M126" s="1"/>
      <c r="N126" s="1"/>
      <c r="O126" s="1"/>
    </row>
    <row r="127" spans="1:15" ht="15.6" x14ac:dyDescent="0.3">
      <c r="A127" s="2"/>
      <c r="B127" s="2"/>
      <c r="C127" s="2"/>
      <c r="D127" s="2"/>
      <c r="E127" s="2"/>
      <c r="F127" s="2"/>
      <c r="G127" s="2"/>
      <c r="H127" s="1"/>
      <c r="I127" s="1"/>
      <c r="J127" s="1"/>
      <c r="K127" s="1"/>
      <c r="L127" s="1"/>
      <c r="M127" s="1"/>
      <c r="N127" s="1"/>
      <c r="O127" s="1"/>
    </row>
    <row r="128" spans="1:15" ht="15.6" x14ac:dyDescent="0.3">
      <c r="A128" s="2"/>
      <c r="B128" s="2"/>
      <c r="C128" s="2"/>
      <c r="D128" s="2"/>
      <c r="E128" s="2"/>
      <c r="F128" s="2"/>
      <c r="G128" s="2"/>
      <c r="H128" s="1"/>
      <c r="I128" s="1"/>
      <c r="J128" s="1"/>
      <c r="K128" s="1"/>
      <c r="L128" s="1"/>
      <c r="M128" s="1"/>
      <c r="N128" s="1"/>
      <c r="O128" s="1"/>
    </row>
    <row r="129" spans="1:15" ht="15.6" x14ac:dyDescent="0.3">
      <c r="A129" s="2"/>
      <c r="B129" s="2"/>
      <c r="C129" s="2"/>
      <c r="D129" s="2"/>
      <c r="E129" s="2"/>
      <c r="F129" s="2"/>
      <c r="G129" s="2"/>
      <c r="H129" s="1"/>
      <c r="I129" s="1"/>
      <c r="J129" s="1"/>
      <c r="K129" s="1"/>
      <c r="L129" s="1"/>
      <c r="M129" s="1"/>
      <c r="N129" s="1"/>
      <c r="O129" s="1"/>
    </row>
    <row r="130" spans="1:15" ht="15.6" x14ac:dyDescent="0.3">
      <c r="A130" s="2"/>
      <c r="B130" s="2"/>
      <c r="C130" s="2"/>
      <c r="D130" s="2"/>
      <c r="E130" s="2"/>
      <c r="F130" s="2"/>
      <c r="G130" s="2"/>
      <c r="H130" s="1"/>
      <c r="I130" s="1"/>
      <c r="J130" s="1"/>
      <c r="K130" s="1"/>
      <c r="L130" s="1"/>
      <c r="M130" s="1"/>
      <c r="N130" s="1"/>
      <c r="O130" s="1"/>
    </row>
    <row r="131" spans="1:15" ht="15.6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.6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5.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5.6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5.6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5.6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.6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.6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.6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.6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.6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.6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.6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.6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.6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.6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.6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.6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.6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.6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.6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.6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5.6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5.6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.6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5.6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5.6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5.6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.6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5.6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5.6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.6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.6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6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6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6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.6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.6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</sheetData>
  <sheetProtection algorithmName="SHA-512" hashValue="fcAoOe5JLPUg8SLnFNJnPIp0xrbQ9xn5fTOg0agwQDZFLdwkeE/1jfeGTVr64Wx4hAKavpdtaglOnNDxpfpQeA==" saltValue="rmxzs+w9cRUI+kNBfIXo3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FC108-0261-47B5-90E4-E472217E8ABE}">
  <dimension ref="A1:O231"/>
  <sheetViews>
    <sheetView topLeftCell="A177" zoomScale="130" zoomScaleNormal="130" workbookViewId="0">
      <selection activeCell="E97" sqref="E97"/>
    </sheetView>
  </sheetViews>
  <sheetFormatPr baseColWidth="10" defaultRowHeight="14.4" x14ac:dyDescent="0.3"/>
  <cols>
    <col min="2" max="2" width="12.109375" bestFit="1" customWidth="1"/>
    <col min="4" max="4" width="12.109375" bestFit="1" customWidth="1"/>
  </cols>
  <sheetData>
    <row r="1" spans="1:15" ht="15.6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2.8" x14ac:dyDescent="0.4">
      <c r="A2" s="14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6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2.8" x14ac:dyDescent="0.4">
      <c r="A4" s="14" t="s">
        <v>68</v>
      </c>
      <c r="B4" s="14"/>
      <c r="C4" s="1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.6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.6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.6" x14ac:dyDescent="0.3">
      <c r="A7" s="2" t="s">
        <v>40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.6" x14ac:dyDescent="0.3">
      <c r="A8" s="2" t="s">
        <v>41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.6" x14ac:dyDescent="0.3">
      <c r="A9" s="2" t="s">
        <v>42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.6" x14ac:dyDescent="0.3">
      <c r="A10" s="2" t="s">
        <v>43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6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21" x14ac:dyDescent="0.4">
      <c r="A12" s="12" t="s">
        <v>44</v>
      </c>
      <c r="B12" s="12"/>
      <c r="C12" s="12"/>
      <c r="D12" s="1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.6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22.8" x14ac:dyDescent="0.4">
      <c r="A14" s="13" t="s">
        <v>45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5.6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.6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.6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21" x14ac:dyDescent="0.4">
      <c r="A18" s="20" t="s">
        <v>46</v>
      </c>
      <c r="B18" s="2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5.6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5.6" x14ac:dyDescent="0.3">
      <c r="A20" s="2" t="s">
        <v>40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5.6" x14ac:dyDescent="0.3">
      <c r="A21" s="2" t="s">
        <v>41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5.6" x14ac:dyDescent="0.3">
      <c r="A22" s="2" t="s">
        <v>42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5.6" x14ac:dyDescent="0.3">
      <c r="A23" s="2" t="s">
        <v>43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5.6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21" x14ac:dyDescent="0.4">
      <c r="A25" s="15" t="s">
        <v>47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5.6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22.8" x14ac:dyDescent="0.4">
      <c r="A27" s="13" t="s">
        <v>45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5.6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5.6" x14ac:dyDescent="0.3">
      <c r="A29" s="2" t="s">
        <v>51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5.6" x14ac:dyDescent="0.3">
      <c r="A30" s="2" t="s">
        <v>50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5.6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5.6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.6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.6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1" x14ac:dyDescent="0.4">
      <c r="A35" s="22" t="s">
        <v>48</v>
      </c>
      <c r="B35" s="2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.6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.6" x14ac:dyDescent="0.3">
      <c r="A37" s="2" t="s">
        <v>40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.6" x14ac:dyDescent="0.3">
      <c r="A38" s="2" t="s">
        <v>41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5.6" x14ac:dyDescent="0.3">
      <c r="A39" s="2" t="s">
        <v>42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5.6" x14ac:dyDescent="0.3">
      <c r="A40" s="2" t="s">
        <v>43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5.6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21" x14ac:dyDescent="0.4">
      <c r="A42" s="15" t="s">
        <v>49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5.6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22.8" x14ac:dyDescent="0.4">
      <c r="A44" s="13" t="s">
        <v>45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.6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.6" x14ac:dyDescent="0.3">
      <c r="A46" s="2" t="s">
        <v>52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.6" x14ac:dyDescent="0.3">
      <c r="A47" s="2" t="s">
        <v>53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5.6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5.6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5.6" x14ac:dyDescent="0.3">
      <c r="A50" s="2" t="s">
        <v>69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5.6" x14ac:dyDescent="0.3">
      <c r="A51" s="2" t="s">
        <v>70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5.6" x14ac:dyDescent="0.3">
      <c r="A52" s="2" t="s">
        <v>71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5.6" x14ac:dyDescent="0.3">
      <c r="A53" s="2" t="s">
        <v>72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5.6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5.6" x14ac:dyDescent="0.3">
      <c r="A55" s="2" t="s">
        <v>73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5.6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5.6" x14ac:dyDescent="0.3">
      <c r="A57" s="2" t="s">
        <v>74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5.6" x14ac:dyDescent="0.3">
      <c r="A58" s="2" t="s">
        <v>75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5.6" x14ac:dyDescent="0.3">
      <c r="A59" s="2" t="s">
        <v>76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5.6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5.6" x14ac:dyDescent="0.3">
      <c r="A61" s="2" t="s">
        <v>77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.6" x14ac:dyDescent="0.3">
      <c r="A62" s="2" t="s">
        <v>78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.6" x14ac:dyDescent="0.3">
      <c r="A63" s="2" t="s">
        <v>79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.6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.6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.6" x14ac:dyDescent="0.3">
      <c r="A66" s="2" t="s">
        <v>80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.6" x14ac:dyDescent="0.3">
      <c r="A67" s="2" t="s">
        <v>81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.6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5.6" x14ac:dyDescent="0.3">
      <c r="A69" s="2" t="s">
        <v>82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.6" x14ac:dyDescent="0.3">
      <c r="A70" s="2" t="s">
        <v>83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.6" x14ac:dyDescent="0.3">
      <c r="A71" s="2" t="s">
        <v>84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.6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.6" x14ac:dyDescent="0.3">
      <c r="A73" s="2" t="s">
        <v>85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.6" x14ac:dyDescent="0.3">
      <c r="A74" s="2" t="s">
        <v>86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.6" x14ac:dyDescent="0.3">
      <c r="A75" s="2" t="s">
        <v>87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5.6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5.6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.6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21" x14ac:dyDescent="0.4">
      <c r="A79" s="15" t="s">
        <v>54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5.6" x14ac:dyDescent="0.3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5.6" x14ac:dyDescent="0.3">
      <c r="A81" s="3" t="s">
        <v>64</v>
      </c>
      <c r="B81" s="2"/>
      <c r="C81" s="2"/>
      <c r="D81" s="3">
        <v>89.62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5.6" x14ac:dyDescent="0.3">
      <c r="A82" s="3"/>
      <c r="B82" s="2"/>
      <c r="C82" s="2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5.6" x14ac:dyDescent="0.3">
      <c r="A83" s="3" t="s">
        <v>65</v>
      </c>
      <c r="B83" s="2"/>
      <c r="C83" s="2"/>
      <c r="D83" s="3">
        <f>D81*30.4</f>
        <v>2724.4479999999999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.6" x14ac:dyDescent="0.3">
      <c r="A84" s="3"/>
      <c r="B84" s="2"/>
      <c r="C84" s="2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5.6" x14ac:dyDescent="0.3">
      <c r="A85" s="3" t="s">
        <v>66</v>
      </c>
      <c r="B85" s="2"/>
      <c r="C85" s="2"/>
      <c r="D85" s="3">
        <f>D83*12</f>
        <v>32693.375999999997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5.6" x14ac:dyDescent="0.3">
      <c r="A86" s="3"/>
      <c r="B86" s="2"/>
      <c r="C86" s="2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5.6" x14ac:dyDescent="0.3">
      <c r="A87" s="3" t="s">
        <v>67</v>
      </c>
      <c r="B87" s="2"/>
      <c r="C87" s="2"/>
      <c r="D87" s="3">
        <f>D85*7</f>
        <v>228853.63199999998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5.6" x14ac:dyDescent="0.3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.6" x14ac:dyDescent="0.3">
      <c r="A89" s="3"/>
      <c r="B89" s="3"/>
      <c r="C89" s="9"/>
      <c r="D89" s="17" t="s">
        <v>59</v>
      </c>
      <c r="E89" s="3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.6" x14ac:dyDescent="0.3">
      <c r="A90" s="3"/>
      <c r="B90" s="9" t="s">
        <v>55</v>
      </c>
      <c r="C90" s="9" t="s">
        <v>57</v>
      </c>
      <c r="D90" s="17" t="s">
        <v>60</v>
      </c>
      <c r="E90" s="9" t="s">
        <v>62</v>
      </c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.6" x14ac:dyDescent="0.3">
      <c r="A91" s="9" t="s">
        <v>6</v>
      </c>
      <c r="B91" s="9" t="s">
        <v>56</v>
      </c>
      <c r="C91" s="9" t="s">
        <v>58</v>
      </c>
      <c r="D91" s="18" t="s">
        <v>61</v>
      </c>
      <c r="E91" s="9" t="s">
        <v>63</v>
      </c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.6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.6" x14ac:dyDescent="0.3">
      <c r="A93" s="16">
        <v>1</v>
      </c>
      <c r="B93" s="2">
        <v>188000</v>
      </c>
      <c r="C93" s="19">
        <f>B93/D85</f>
        <v>5.7504003257418264</v>
      </c>
      <c r="D93" s="2">
        <v>42000</v>
      </c>
      <c r="E93" s="19">
        <f>D93/D85</f>
        <v>1.2846639025593443</v>
      </c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.6" x14ac:dyDescent="0.3">
      <c r="A94" s="16">
        <v>2</v>
      </c>
      <c r="B94" s="2">
        <v>214000</v>
      </c>
      <c r="C94" s="19">
        <f>B94/D85</f>
        <v>6.5456684558976113</v>
      </c>
      <c r="D94" s="2">
        <v>19500</v>
      </c>
      <c r="E94" s="19">
        <f>D94/D85</f>
        <v>0.59645109761683845</v>
      </c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.6" x14ac:dyDescent="0.3">
      <c r="A95" s="16">
        <v>3</v>
      </c>
      <c r="B95" s="2">
        <v>77000</v>
      </c>
      <c r="C95" s="19">
        <f>B95/D85</f>
        <v>2.3552171546921312</v>
      </c>
      <c r="D95" s="2">
        <v>31750</v>
      </c>
      <c r="E95" s="19">
        <f>D95/D85</f>
        <v>0.97114473586331385</v>
      </c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.6" x14ac:dyDescent="0.3">
      <c r="A96" s="16">
        <v>4</v>
      </c>
      <c r="B96" s="2">
        <v>267000</v>
      </c>
      <c r="C96" s="19">
        <f>B96/D85</f>
        <v>8.1667919519844023</v>
      </c>
      <c r="D96" s="2">
        <v>38650</v>
      </c>
      <c r="E96" s="19">
        <f>D96/D85</f>
        <v>1.182196662712349</v>
      </c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.6" x14ac:dyDescent="0.3">
      <c r="A97" s="16">
        <v>5</v>
      </c>
      <c r="B97" s="2">
        <v>47000</v>
      </c>
      <c r="C97" s="19">
        <f>B97/D85</f>
        <v>1.4376000814354566</v>
      </c>
      <c r="D97" s="2">
        <v>31000</v>
      </c>
      <c r="E97" s="19">
        <f>D97/D85</f>
        <v>0.94820430903189701</v>
      </c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.6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.6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.6" x14ac:dyDescent="0.3">
      <c r="A100" s="24" t="s">
        <v>88</v>
      </c>
      <c r="B100" s="24"/>
      <c r="C100" s="24"/>
      <c r="D100" s="24"/>
      <c r="E100" s="24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.6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.6" x14ac:dyDescent="0.3">
      <c r="A102" s="2"/>
      <c r="B102" s="2"/>
      <c r="C102" s="17" t="s">
        <v>59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.6" x14ac:dyDescent="0.3">
      <c r="A103" s="3"/>
      <c r="B103" s="9" t="s">
        <v>55</v>
      </c>
      <c r="C103" s="17" t="s">
        <v>60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.6" x14ac:dyDescent="0.3">
      <c r="A104" s="9" t="s">
        <v>6</v>
      </c>
      <c r="B104" s="9" t="s">
        <v>56</v>
      </c>
      <c r="C104" s="18" t="s">
        <v>61</v>
      </c>
      <c r="D104" s="9" t="s">
        <v>89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5.6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5.6" x14ac:dyDescent="0.3">
      <c r="A106" s="16">
        <v>1</v>
      </c>
      <c r="B106" s="2">
        <f>B93</f>
        <v>188000</v>
      </c>
      <c r="C106" s="2">
        <f>D93</f>
        <v>42000</v>
      </c>
      <c r="D106" s="2">
        <f>B106+C106</f>
        <v>230000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5.6" x14ac:dyDescent="0.3">
      <c r="A107" s="16">
        <v>2</v>
      </c>
      <c r="B107" s="2">
        <f t="shared" ref="B107:B110" si="0">B94</f>
        <v>214000</v>
      </c>
      <c r="C107" s="2">
        <f t="shared" ref="C107:C110" si="1">D94</f>
        <v>19500</v>
      </c>
      <c r="D107" s="2">
        <f>B107+C107</f>
        <v>233500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5.6" x14ac:dyDescent="0.3">
      <c r="A108" s="16">
        <v>3</v>
      </c>
      <c r="B108" s="2">
        <f t="shared" si="0"/>
        <v>77000</v>
      </c>
      <c r="C108" s="27">
        <f t="shared" si="1"/>
        <v>31750</v>
      </c>
      <c r="D108" s="2">
        <f>B108+C108</f>
        <v>108750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5.6" x14ac:dyDescent="0.3">
      <c r="A109" s="16">
        <v>4</v>
      </c>
      <c r="B109" s="2">
        <f t="shared" si="0"/>
        <v>267000</v>
      </c>
      <c r="C109" s="2">
        <f t="shared" si="1"/>
        <v>38650</v>
      </c>
      <c r="D109" s="2">
        <f t="shared" ref="D109:D110" si="2">B109+C109</f>
        <v>305650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5.6" x14ac:dyDescent="0.3">
      <c r="A110" s="16">
        <v>5</v>
      </c>
      <c r="B110" s="2">
        <f t="shared" si="0"/>
        <v>47000</v>
      </c>
      <c r="C110" s="27">
        <f t="shared" si="1"/>
        <v>31000</v>
      </c>
      <c r="D110" s="2">
        <f t="shared" si="2"/>
        <v>78000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5.6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5.6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5.6" x14ac:dyDescent="0.3">
      <c r="A113" s="25" t="s">
        <v>90</v>
      </c>
      <c r="B113" s="25"/>
      <c r="C113" s="25"/>
      <c r="D113" s="25"/>
      <c r="E113" s="25"/>
      <c r="F113" s="25"/>
      <c r="G113" s="25"/>
      <c r="H113" s="2"/>
      <c r="I113" s="2"/>
      <c r="J113" s="2"/>
      <c r="K113" s="2"/>
      <c r="L113" s="2"/>
      <c r="M113" s="2"/>
      <c r="N113" s="2"/>
      <c r="O113" s="2"/>
    </row>
    <row r="114" spans="1:15" ht="15.6" x14ac:dyDescent="0.3">
      <c r="A114" s="25" t="s">
        <v>91</v>
      </c>
      <c r="B114" s="25"/>
      <c r="C114" s="25"/>
      <c r="D114" s="25"/>
      <c r="E114" s="25"/>
      <c r="F114" s="25"/>
      <c r="G114" s="25"/>
      <c r="H114" s="2"/>
      <c r="I114" s="2"/>
      <c r="J114" s="2"/>
      <c r="K114" s="2"/>
      <c r="L114" s="2"/>
      <c r="M114" s="2"/>
      <c r="N114" s="2"/>
      <c r="O114" s="2"/>
    </row>
    <row r="115" spans="1:15" ht="15.6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5.6" x14ac:dyDescent="0.3">
      <c r="A116" s="2"/>
      <c r="B116" s="17" t="s">
        <v>92</v>
      </c>
      <c r="C116" s="2"/>
      <c r="D116" s="18" t="s">
        <v>98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5.6" x14ac:dyDescent="0.3">
      <c r="A117" s="2"/>
      <c r="B117" s="17" t="s">
        <v>93</v>
      </c>
      <c r="C117" s="2" t="s">
        <v>8</v>
      </c>
      <c r="D117" s="18" t="s">
        <v>99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5.6" x14ac:dyDescent="0.3">
      <c r="A118" s="2"/>
      <c r="B118" s="17" t="s">
        <v>94</v>
      </c>
      <c r="C118" s="9" t="s">
        <v>96</v>
      </c>
      <c r="D118" s="18" t="s">
        <v>100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5.6" x14ac:dyDescent="0.3">
      <c r="A119" s="9" t="s">
        <v>6</v>
      </c>
      <c r="B119" s="17" t="s">
        <v>95</v>
      </c>
      <c r="C119" s="9" t="s">
        <v>97</v>
      </c>
      <c r="D119" s="18" t="s">
        <v>101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5.6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5.6" x14ac:dyDescent="0.3">
      <c r="A121" s="16">
        <v>1</v>
      </c>
      <c r="B121" s="2">
        <f>D106</f>
        <v>230000</v>
      </c>
      <c r="C121" s="26" t="s">
        <v>102</v>
      </c>
      <c r="D121" s="2">
        <f>D87</f>
        <v>228853.63199999998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5.6" x14ac:dyDescent="0.3">
      <c r="A122" s="16">
        <v>2</v>
      </c>
      <c r="B122" s="2">
        <f t="shared" ref="B122:B125" si="3">D107</f>
        <v>233500</v>
      </c>
      <c r="C122" s="26" t="s">
        <v>102</v>
      </c>
      <c r="D122" s="2">
        <f>D87</f>
        <v>228853.63199999998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5.6" x14ac:dyDescent="0.3">
      <c r="A123" s="16">
        <v>3</v>
      </c>
      <c r="B123" s="2">
        <f t="shared" si="3"/>
        <v>108750</v>
      </c>
      <c r="C123" s="28" t="s">
        <v>103</v>
      </c>
      <c r="D123" s="2">
        <f>D87</f>
        <v>228853.63199999998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5.6" x14ac:dyDescent="0.3">
      <c r="A124" s="16">
        <v>4</v>
      </c>
      <c r="B124" s="2">
        <f t="shared" si="3"/>
        <v>305650</v>
      </c>
      <c r="C124" s="26" t="s">
        <v>102</v>
      </c>
      <c r="D124" s="2">
        <f>D87</f>
        <v>228853.63199999998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5.6" x14ac:dyDescent="0.3">
      <c r="A125" s="16">
        <v>5</v>
      </c>
      <c r="B125" s="2">
        <f t="shared" si="3"/>
        <v>78000</v>
      </c>
      <c r="C125" s="30" t="s">
        <v>103</v>
      </c>
      <c r="D125" s="2">
        <f>D87</f>
        <v>228853.63199999998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5.6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5.6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5.6" x14ac:dyDescent="0.3">
      <c r="A128" s="29" t="s">
        <v>104</v>
      </c>
      <c r="B128" s="29"/>
      <c r="C128" s="29"/>
      <c r="D128" s="29"/>
      <c r="E128" s="29"/>
      <c r="F128" s="29"/>
      <c r="G128" s="29"/>
      <c r="H128" s="2"/>
      <c r="I128" s="2"/>
      <c r="J128" s="2"/>
      <c r="K128" s="2"/>
      <c r="L128" s="2"/>
      <c r="M128" s="2"/>
      <c r="N128" s="2"/>
      <c r="O128" s="2"/>
    </row>
    <row r="129" spans="1:15" ht="15.6" x14ac:dyDescent="0.3">
      <c r="A129" s="29" t="s">
        <v>105</v>
      </c>
      <c r="B129" s="29"/>
      <c r="C129" s="29"/>
      <c r="D129" s="29"/>
      <c r="E129" s="29"/>
      <c r="F129" s="29"/>
      <c r="G129" s="29"/>
      <c r="H129" s="2"/>
      <c r="I129" s="2"/>
      <c r="J129" s="2"/>
      <c r="K129" s="2"/>
      <c r="L129" s="2"/>
      <c r="M129" s="2"/>
      <c r="N129" s="2"/>
      <c r="O129" s="2"/>
    </row>
    <row r="130" spans="1:15" ht="15.6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5.6" x14ac:dyDescent="0.3">
      <c r="A131" s="2"/>
      <c r="B131" s="17" t="s">
        <v>106</v>
      </c>
      <c r="C131" s="2"/>
      <c r="D131" s="9" t="s">
        <v>107</v>
      </c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5.6" x14ac:dyDescent="0.3">
      <c r="A132" s="2"/>
      <c r="B132" s="17" t="s">
        <v>60</v>
      </c>
      <c r="C132" s="9" t="s">
        <v>96</v>
      </c>
      <c r="D132" s="9" t="s">
        <v>108</v>
      </c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5.6" x14ac:dyDescent="0.3">
      <c r="A133" s="9" t="s">
        <v>6</v>
      </c>
      <c r="B133" s="18" t="s">
        <v>61</v>
      </c>
      <c r="C133" s="9" t="s">
        <v>97</v>
      </c>
      <c r="D133" s="9" t="s">
        <v>58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5.6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5.6" x14ac:dyDescent="0.3">
      <c r="A135" s="16">
        <v>1</v>
      </c>
      <c r="B135" s="2">
        <f>D93</f>
        <v>42000</v>
      </c>
      <c r="C135" s="26" t="s">
        <v>102</v>
      </c>
      <c r="D135" s="2">
        <f>D85</f>
        <v>32693.375999999997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5.6" x14ac:dyDescent="0.3">
      <c r="A136" s="16">
        <v>2</v>
      </c>
      <c r="B136" s="2">
        <f>D94</f>
        <v>19500</v>
      </c>
      <c r="C136" s="30" t="s">
        <v>103</v>
      </c>
      <c r="D136" s="2">
        <f>D85</f>
        <v>32693.375999999997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5.6" x14ac:dyDescent="0.3">
      <c r="A137" s="16">
        <v>4</v>
      </c>
      <c r="B137" s="2">
        <f>D96</f>
        <v>38650</v>
      </c>
      <c r="C137" s="26" t="s">
        <v>102</v>
      </c>
      <c r="D137" s="2">
        <f>D85</f>
        <v>32693.375999999997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5.6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5.6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5.6" x14ac:dyDescent="0.3">
      <c r="A140" s="2" t="s">
        <v>109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5.6" x14ac:dyDescent="0.3">
      <c r="A141" s="2" t="s">
        <v>110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5.6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5.6" x14ac:dyDescent="0.3">
      <c r="A143" s="2" t="s">
        <v>111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5.6" x14ac:dyDescent="0.3">
      <c r="A144" s="2" t="s">
        <v>112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5.6" x14ac:dyDescent="0.3">
      <c r="A145" s="2" t="s">
        <v>113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5.6" x14ac:dyDescent="0.3">
      <c r="A146" s="2" t="s">
        <v>114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5.6" x14ac:dyDescent="0.3">
      <c r="A147" s="2" t="s">
        <v>115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5.6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5.6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5.6" x14ac:dyDescent="0.3">
      <c r="A150" s="31" t="s">
        <v>116</v>
      </c>
      <c r="B150" s="31"/>
      <c r="C150" s="31"/>
      <c r="D150" s="31"/>
      <c r="E150" s="31"/>
      <c r="F150" s="31"/>
      <c r="G150" s="31"/>
      <c r="H150" s="2"/>
      <c r="I150" s="2"/>
      <c r="J150" s="2"/>
      <c r="K150" s="2"/>
      <c r="L150" s="2"/>
      <c r="M150" s="2"/>
      <c r="N150" s="2"/>
      <c r="O150" s="2"/>
    </row>
    <row r="151" spans="1:15" ht="15.6" x14ac:dyDescent="0.3">
      <c r="A151" s="31" t="s">
        <v>117</v>
      </c>
      <c r="B151" s="31"/>
      <c r="C151" s="31"/>
      <c r="D151" s="31"/>
      <c r="E151" s="31"/>
      <c r="F151" s="31"/>
      <c r="G151" s="31"/>
      <c r="H151" s="2"/>
      <c r="I151" s="2"/>
      <c r="J151" s="2"/>
      <c r="K151" s="2"/>
      <c r="L151" s="2"/>
      <c r="M151" s="2"/>
      <c r="N151" s="2"/>
      <c r="O151" s="2"/>
    </row>
    <row r="152" spans="1:15" ht="15.6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5.6" x14ac:dyDescent="0.3">
      <c r="A153" s="2"/>
      <c r="B153" s="2"/>
      <c r="C153" s="3" t="s">
        <v>118</v>
      </c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5.6" x14ac:dyDescent="0.3">
      <c r="A154" s="9" t="s">
        <v>6</v>
      </c>
      <c r="B154" s="2"/>
      <c r="C154" s="3" t="s">
        <v>119</v>
      </c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5.6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5.6" x14ac:dyDescent="0.3">
      <c r="A156" s="16">
        <v>1</v>
      </c>
      <c r="B156" s="2"/>
      <c r="C156" s="2">
        <f>D135</f>
        <v>32693.375999999997</v>
      </c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5.6" x14ac:dyDescent="0.3">
      <c r="A157" s="16">
        <v>2</v>
      </c>
      <c r="B157" s="2"/>
      <c r="C157" s="2">
        <f>B136</f>
        <v>19500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5.6" x14ac:dyDescent="0.3">
      <c r="A158" s="16">
        <v>3</v>
      </c>
      <c r="B158" s="2"/>
      <c r="C158" s="2">
        <f>C108</f>
        <v>31750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5.6" x14ac:dyDescent="0.3">
      <c r="A159" s="16">
        <v>4</v>
      </c>
      <c r="B159" s="2"/>
      <c r="C159" s="2">
        <f>D137</f>
        <v>32693.375999999997</v>
      </c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5.6" x14ac:dyDescent="0.3">
      <c r="A160" s="16">
        <v>5</v>
      </c>
      <c r="B160" s="2"/>
      <c r="C160" s="2">
        <f>C110</f>
        <v>31000</v>
      </c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5.6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5.6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5.6" x14ac:dyDescent="0.3">
      <c r="A163" s="32" t="s">
        <v>120</v>
      </c>
      <c r="B163" s="32"/>
      <c r="C163" s="32"/>
      <c r="D163" s="32"/>
      <c r="E163" s="32"/>
      <c r="F163" s="32"/>
      <c r="G163" s="32"/>
      <c r="H163" s="2"/>
      <c r="I163" s="2"/>
      <c r="J163" s="2"/>
      <c r="K163" s="2"/>
      <c r="L163" s="2"/>
      <c r="M163" s="2"/>
      <c r="N163" s="2"/>
      <c r="O163" s="2"/>
    </row>
    <row r="164" spans="1:15" ht="15.6" x14ac:dyDescent="0.3">
      <c r="A164" s="32" t="s">
        <v>121</v>
      </c>
      <c r="B164" s="32"/>
      <c r="C164" s="32"/>
      <c r="D164" s="32"/>
      <c r="E164" s="32"/>
      <c r="F164" s="32"/>
      <c r="G164" s="32"/>
      <c r="H164" s="2"/>
      <c r="I164" s="2"/>
      <c r="J164" s="2"/>
      <c r="K164" s="2"/>
      <c r="L164" s="2"/>
      <c r="M164" s="2"/>
      <c r="N164" s="2"/>
      <c r="O164" s="2"/>
    </row>
    <row r="165" spans="1:15" ht="15.6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5.6" x14ac:dyDescent="0.3">
      <c r="A166" s="2"/>
      <c r="B166" s="2"/>
      <c r="C166" s="2"/>
      <c r="D166" s="2" t="s">
        <v>8</v>
      </c>
      <c r="E166" s="9" t="s">
        <v>122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5.6" x14ac:dyDescent="0.3">
      <c r="A167" s="2"/>
      <c r="B167" s="2"/>
      <c r="C167" s="17" t="s">
        <v>59</v>
      </c>
      <c r="D167" s="2" t="s">
        <v>8</v>
      </c>
      <c r="E167" s="9" t="s">
        <v>123</v>
      </c>
      <c r="F167" s="2"/>
      <c r="G167" s="9" t="s">
        <v>126</v>
      </c>
      <c r="H167" s="2"/>
      <c r="I167" s="2"/>
      <c r="J167" s="2"/>
      <c r="K167" s="2"/>
      <c r="L167" s="2"/>
      <c r="M167" s="2"/>
      <c r="N167" s="2"/>
      <c r="O167" s="2"/>
    </row>
    <row r="168" spans="1:15" ht="15.6" x14ac:dyDescent="0.3">
      <c r="A168" s="2"/>
      <c r="B168" s="2"/>
      <c r="C168" s="17" t="s">
        <v>60</v>
      </c>
      <c r="D168" s="2" t="s">
        <v>8</v>
      </c>
      <c r="E168" s="9" t="s">
        <v>124</v>
      </c>
      <c r="F168" s="2"/>
      <c r="G168" s="9" t="s">
        <v>61</v>
      </c>
      <c r="H168" s="2"/>
      <c r="I168" s="2"/>
      <c r="J168" s="2"/>
      <c r="K168" s="2"/>
      <c r="L168" s="2"/>
      <c r="M168" s="2"/>
      <c r="N168" s="2"/>
      <c r="O168" s="2"/>
    </row>
    <row r="169" spans="1:15" ht="15.6" x14ac:dyDescent="0.3">
      <c r="A169" s="9" t="s">
        <v>6</v>
      </c>
      <c r="B169" s="2"/>
      <c r="C169" s="18" t="s">
        <v>61</v>
      </c>
      <c r="D169" s="2" t="s">
        <v>8</v>
      </c>
      <c r="E169" s="9" t="s">
        <v>125</v>
      </c>
      <c r="F169" s="2"/>
      <c r="G169" s="9" t="s">
        <v>127</v>
      </c>
      <c r="H169" s="2"/>
      <c r="I169" s="2"/>
      <c r="J169" s="2"/>
      <c r="K169" s="2"/>
      <c r="L169" s="2"/>
      <c r="M169" s="2"/>
      <c r="N169" s="2"/>
      <c r="O169" s="2"/>
    </row>
    <row r="170" spans="1:15" ht="15.6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5.6" x14ac:dyDescent="0.3">
      <c r="A171" s="16">
        <v>1</v>
      </c>
      <c r="B171" s="2"/>
      <c r="C171" s="2">
        <f>C106</f>
        <v>42000</v>
      </c>
      <c r="D171" s="2"/>
      <c r="E171" s="2">
        <f>C156</f>
        <v>32693.375999999997</v>
      </c>
      <c r="F171" s="2"/>
      <c r="G171" s="2">
        <f>C171-E171</f>
        <v>9306.6240000000034</v>
      </c>
      <c r="H171" s="2"/>
      <c r="I171" s="2"/>
      <c r="J171" s="2"/>
      <c r="K171" s="2"/>
      <c r="L171" s="2"/>
      <c r="M171" s="2"/>
      <c r="N171" s="2"/>
      <c r="O171" s="2"/>
    </row>
    <row r="172" spans="1:15" ht="15.6" x14ac:dyDescent="0.3">
      <c r="A172" s="16">
        <v>2</v>
      </c>
      <c r="B172" s="2"/>
      <c r="C172" s="2">
        <f>C107</f>
        <v>19500</v>
      </c>
      <c r="D172" s="2"/>
      <c r="E172" s="2">
        <f>C157</f>
        <v>19500</v>
      </c>
      <c r="F172" s="2"/>
      <c r="G172" s="2">
        <f>C172-E172</f>
        <v>0</v>
      </c>
      <c r="H172" s="2"/>
      <c r="I172" s="2"/>
      <c r="J172" s="2"/>
      <c r="K172" s="2"/>
      <c r="L172" s="2"/>
      <c r="M172" s="2"/>
      <c r="N172" s="2"/>
      <c r="O172" s="2"/>
    </row>
    <row r="173" spans="1:15" ht="15.6" x14ac:dyDescent="0.3">
      <c r="A173" s="16">
        <v>3</v>
      </c>
      <c r="B173" s="2"/>
      <c r="C173" s="2">
        <f>C108</f>
        <v>31750</v>
      </c>
      <c r="D173" s="2"/>
      <c r="E173" s="2">
        <f>C158</f>
        <v>31750</v>
      </c>
      <c r="F173" s="2"/>
      <c r="G173" s="2">
        <f>C173-E173</f>
        <v>0</v>
      </c>
      <c r="H173" s="2"/>
      <c r="I173" s="2"/>
      <c r="J173" s="2"/>
      <c r="K173" s="2"/>
      <c r="L173" s="2"/>
      <c r="M173" s="2"/>
      <c r="N173" s="2"/>
      <c r="O173" s="2"/>
    </row>
    <row r="174" spans="1:15" ht="15.6" x14ac:dyDescent="0.3">
      <c r="A174" s="16">
        <v>4</v>
      </c>
      <c r="B174" s="2"/>
      <c r="C174" s="2">
        <f>C109</f>
        <v>38650</v>
      </c>
      <c r="D174" s="2"/>
      <c r="E174" s="2">
        <f>C159</f>
        <v>32693.375999999997</v>
      </c>
      <c r="F174" s="2"/>
      <c r="G174" s="2">
        <f>C174-E174</f>
        <v>5956.6240000000034</v>
      </c>
      <c r="H174" s="2"/>
      <c r="I174" s="2"/>
      <c r="J174" s="2"/>
      <c r="K174" s="2"/>
      <c r="L174" s="2"/>
      <c r="M174" s="2"/>
      <c r="N174" s="2"/>
      <c r="O174" s="2"/>
    </row>
    <row r="175" spans="1:15" ht="15.6" x14ac:dyDescent="0.3">
      <c r="A175" s="16">
        <v>5</v>
      </c>
      <c r="B175" s="2"/>
      <c r="C175" s="2">
        <f>C110</f>
        <v>31000</v>
      </c>
      <c r="D175" s="2"/>
      <c r="E175" s="2">
        <f>C160</f>
        <v>31000</v>
      </c>
      <c r="F175" s="2"/>
      <c r="G175" s="2">
        <f>C175-E175</f>
        <v>0</v>
      </c>
      <c r="H175" s="2"/>
      <c r="I175" s="2"/>
      <c r="J175" s="2"/>
      <c r="K175" s="2"/>
      <c r="L175" s="2"/>
      <c r="M175" s="2"/>
      <c r="N175" s="2"/>
      <c r="O175" s="2"/>
    </row>
    <row r="176" spans="1:15" ht="15.6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5.6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5.6" x14ac:dyDescent="0.3">
      <c r="A178" s="2" t="s">
        <v>128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5.6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5.6" x14ac:dyDescent="0.3">
      <c r="A180" s="2" t="s">
        <v>129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5.6" x14ac:dyDescent="0.3">
      <c r="A181" s="2" t="s">
        <v>130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5.6" x14ac:dyDescent="0.3">
      <c r="A182" s="2" t="s">
        <v>131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5.6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5.6" x14ac:dyDescent="0.3">
      <c r="A184" s="2" t="s">
        <v>132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5.6" x14ac:dyDescent="0.3">
      <c r="A185" s="2" t="s">
        <v>133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5.6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5.6" x14ac:dyDescent="0.3">
      <c r="A187" s="2" t="s">
        <v>134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5.6" x14ac:dyDescent="0.3">
      <c r="A188" s="2" t="s">
        <v>135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5.6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5.6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5.6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5.6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5.6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5.6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5.6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5.6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5.6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5.6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5.6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5.6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5.6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5.6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5.6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5.6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5.6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5.6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5.6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5.6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5.6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5.6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5.6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5.6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5.6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5.6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5.6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5.6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5.6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5.6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5.6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5.6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5.6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5.6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5.6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5.6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5.6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5.6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5.6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5.6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5.6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5.6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5.6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</sheetData>
  <sheetProtection algorithmName="SHA-512" hashValue="QyEWPp/EiTyIEUHTIZOClSFPDsq0rdu5cjzk/Qk5FhvF4PoeGLuWVtdN96YHCak+Tf6KqTN1v46Wsczch5vcAA==" saltValue="wlB77XTSGBSkRoXJ4ei/wg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CB04C-C212-442A-8DBF-FBE2A2214997}">
  <dimension ref="A2:I304"/>
  <sheetViews>
    <sheetView zoomScale="130" zoomScaleNormal="130" workbookViewId="0">
      <selection activeCell="J137" sqref="J137"/>
    </sheetView>
  </sheetViews>
  <sheetFormatPr baseColWidth="10" defaultRowHeight="14.4" x14ac:dyDescent="0.3"/>
  <sheetData>
    <row r="2" spans="1:8" ht="21" x14ac:dyDescent="0.5">
      <c r="A2" s="63" t="s">
        <v>136</v>
      </c>
      <c r="B2" s="63"/>
      <c r="C2" s="63"/>
      <c r="D2" s="63"/>
      <c r="E2" s="63"/>
      <c r="F2" s="63"/>
      <c r="G2" s="63"/>
      <c r="H2" s="33"/>
    </row>
    <row r="3" spans="1:8" ht="21" x14ac:dyDescent="0.5">
      <c r="A3" s="34"/>
      <c r="B3" s="34"/>
      <c r="C3" s="34"/>
      <c r="D3" s="34"/>
      <c r="E3" s="34"/>
      <c r="F3" s="34"/>
      <c r="G3" s="34"/>
      <c r="H3" s="33"/>
    </row>
    <row r="4" spans="1:8" ht="16.2" x14ac:dyDescent="0.4">
      <c r="A4" s="33"/>
      <c r="B4" s="33"/>
      <c r="C4" s="33"/>
      <c r="D4" s="33"/>
      <c r="E4" s="33"/>
      <c r="F4" s="33"/>
      <c r="G4" s="33"/>
      <c r="H4" s="33"/>
    </row>
    <row r="5" spans="1:8" ht="16.8" x14ac:dyDescent="0.45">
      <c r="A5" s="35" t="s">
        <v>137</v>
      </c>
      <c r="B5" s="33"/>
      <c r="C5" s="33"/>
      <c r="D5" s="33"/>
      <c r="E5" s="33"/>
      <c r="F5" s="33"/>
      <c r="G5" s="33"/>
      <c r="H5" s="33"/>
    </row>
    <row r="6" spans="1:8" ht="16.2" x14ac:dyDescent="0.4">
      <c r="A6" s="33"/>
      <c r="B6" s="33"/>
      <c r="C6" s="33"/>
      <c r="D6" s="33"/>
      <c r="E6" s="33"/>
      <c r="F6" s="33"/>
      <c r="G6" s="33"/>
      <c r="H6" s="33"/>
    </row>
    <row r="7" spans="1:8" ht="16.2" x14ac:dyDescent="0.4">
      <c r="A7" s="33"/>
      <c r="B7" s="33"/>
      <c r="C7" s="33"/>
      <c r="D7" s="33"/>
      <c r="E7" s="33"/>
      <c r="F7" s="33"/>
      <c r="G7" s="33"/>
      <c r="H7" s="33"/>
    </row>
    <row r="8" spans="1:8" ht="19.8" x14ac:dyDescent="0.5">
      <c r="A8" s="36" t="s">
        <v>138</v>
      </c>
      <c r="B8" s="37"/>
      <c r="C8" s="37"/>
      <c r="D8" s="37"/>
      <c r="E8" s="37"/>
      <c r="F8" s="33"/>
      <c r="G8" s="33"/>
      <c r="H8" s="33"/>
    </row>
    <row r="9" spans="1:8" ht="19.8" x14ac:dyDescent="0.5">
      <c r="A9" s="36"/>
      <c r="B9" s="37"/>
      <c r="C9" s="37"/>
      <c r="D9" s="37"/>
      <c r="E9" s="37"/>
      <c r="F9" s="33"/>
      <c r="G9" s="33"/>
      <c r="H9" s="33"/>
    </row>
    <row r="10" spans="1:8" ht="16.2" x14ac:dyDescent="0.4">
      <c r="A10" s="33"/>
      <c r="B10" s="33"/>
      <c r="C10" s="33"/>
      <c r="D10" s="33"/>
      <c r="E10" s="33"/>
      <c r="F10" s="33"/>
      <c r="G10" s="33"/>
      <c r="H10" s="33"/>
    </row>
    <row r="11" spans="1:8" ht="16.8" x14ac:dyDescent="0.45">
      <c r="A11" s="33"/>
      <c r="B11" s="33"/>
      <c r="C11" s="38" t="s">
        <v>139</v>
      </c>
      <c r="D11" s="38" t="s">
        <v>140</v>
      </c>
      <c r="E11" s="38" t="s">
        <v>141</v>
      </c>
      <c r="F11" s="38" t="s">
        <v>142</v>
      </c>
      <c r="G11" s="33"/>
      <c r="H11" s="33"/>
    </row>
    <row r="12" spans="1:8" ht="16.2" x14ac:dyDescent="0.4">
      <c r="A12" s="33" t="s">
        <v>143</v>
      </c>
      <c r="B12" s="33"/>
      <c r="C12" s="33">
        <v>6500</v>
      </c>
      <c r="D12" s="33">
        <v>7000</v>
      </c>
      <c r="E12" s="33">
        <v>19500</v>
      </c>
      <c r="F12" s="33">
        <v>18500</v>
      </c>
      <c r="G12" s="33"/>
      <c r="H12" s="33"/>
    </row>
    <row r="13" spans="1:8" ht="16.2" x14ac:dyDescent="0.4">
      <c r="A13" s="33"/>
      <c r="B13" s="33"/>
      <c r="C13" s="33"/>
      <c r="D13" s="33"/>
      <c r="E13" s="33"/>
      <c r="F13" s="33"/>
      <c r="G13" s="33"/>
      <c r="H13" s="33"/>
    </row>
    <row r="14" spans="1:8" ht="16.2" x14ac:dyDescent="0.4">
      <c r="A14" s="33" t="s">
        <v>144</v>
      </c>
      <c r="B14" s="33"/>
      <c r="C14" s="33">
        <v>500</v>
      </c>
      <c r="D14" s="33">
        <v>2500</v>
      </c>
      <c r="E14" s="33">
        <v>900</v>
      </c>
      <c r="F14" s="33">
        <v>2900</v>
      </c>
      <c r="G14" s="33"/>
      <c r="H14" s="33"/>
    </row>
    <row r="15" spans="1:8" ht="16.2" x14ac:dyDescent="0.4">
      <c r="A15" s="33"/>
      <c r="B15" s="33"/>
      <c r="C15" s="33"/>
      <c r="D15" s="33"/>
      <c r="E15" s="33"/>
      <c r="F15" s="33"/>
      <c r="G15" s="33"/>
      <c r="H15" s="33"/>
    </row>
    <row r="16" spans="1:8" ht="17.399999999999999" thickBot="1" x14ac:dyDescent="0.5">
      <c r="A16" s="35" t="s">
        <v>145</v>
      </c>
      <c r="B16" s="33"/>
      <c r="C16" s="39">
        <f>C12+C14</f>
        <v>7000</v>
      </c>
      <c r="D16" s="39">
        <f>D12+D14</f>
        <v>9500</v>
      </c>
      <c r="E16" s="39">
        <f>E12+E14</f>
        <v>20400</v>
      </c>
      <c r="F16" s="39">
        <f>F12+F14</f>
        <v>21400</v>
      </c>
      <c r="G16" s="33"/>
      <c r="H16" s="33"/>
    </row>
    <row r="17" spans="1:8" ht="17.399999999999999" thickTop="1" x14ac:dyDescent="0.45">
      <c r="A17" s="35"/>
      <c r="B17" s="33"/>
      <c r="C17" s="35"/>
      <c r="D17" s="35"/>
      <c r="E17" s="35"/>
      <c r="F17" s="35"/>
      <c r="G17" s="33"/>
      <c r="H17" s="33"/>
    </row>
    <row r="18" spans="1:8" ht="16.8" x14ac:dyDescent="0.45">
      <c r="A18" s="35"/>
      <c r="B18" s="33"/>
      <c r="C18" s="35"/>
      <c r="D18" s="35"/>
      <c r="E18" s="35"/>
      <c r="F18" s="35"/>
      <c r="G18" s="33"/>
      <c r="H18" s="33"/>
    </row>
    <row r="19" spans="1:8" ht="16.2" x14ac:dyDescent="0.4">
      <c r="A19" s="33"/>
      <c r="B19" s="33"/>
      <c r="C19" s="33"/>
      <c r="D19" s="33"/>
      <c r="E19" s="33"/>
      <c r="F19" s="33"/>
      <c r="G19" s="33"/>
      <c r="H19" s="33"/>
    </row>
    <row r="20" spans="1:8" ht="16.2" x14ac:dyDescent="0.4">
      <c r="A20" s="33" t="s">
        <v>146</v>
      </c>
      <c r="B20" s="33"/>
      <c r="C20" s="33"/>
      <c r="D20" s="33"/>
      <c r="E20" s="33"/>
      <c r="F20" s="33"/>
      <c r="G20" s="33"/>
      <c r="H20" s="33"/>
    </row>
    <row r="21" spans="1:8" ht="16.2" x14ac:dyDescent="0.4">
      <c r="A21" s="33" t="s">
        <v>324</v>
      </c>
      <c r="B21" s="33"/>
      <c r="C21" s="33"/>
      <c r="D21" s="33"/>
      <c r="E21" s="33"/>
      <c r="F21" s="33"/>
      <c r="G21" s="33"/>
      <c r="H21" s="33"/>
    </row>
    <row r="22" spans="1:8" ht="16.2" x14ac:dyDescent="0.4">
      <c r="A22" s="33" t="s">
        <v>147</v>
      </c>
      <c r="B22" s="33"/>
      <c r="C22" s="33"/>
      <c r="D22" s="33"/>
      <c r="E22" s="33"/>
      <c r="F22" s="33"/>
      <c r="G22" s="33"/>
      <c r="H22" s="33"/>
    </row>
    <row r="23" spans="1:8" ht="16.2" x14ac:dyDescent="0.4">
      <c r="A23" s="33" t="s">
        <v>148</v>
      </c>
      <c r="B23" s="33"/>
      <c r="C23" s="33"/>
      <c r="D23" s="33"/>
      <c r="E23" s="33"/>
      <c r="F23" s="33"/>
      <c r="G23" s="33"/>
      <c r="H23" s="33"/>
    </row>
    <row r="24" spans="1:8" ht="16.2" x14ac:dyDescent="0.4">
      <c r="A24" s="33"/>
      <c r="B24" s="33"/>
      <c r="C24" s="33"/>
      <c r="D24" s="33"/>
      <c r="E24" s="33"/>
      <c r="F24" s="33"/>
      <c r="G24" s="33"/>
      <c r="H24" s="33"/>
    </row>
    <row r="25" spans="1:8" ht="16.2" x14ac:dyDescent="0.4">
      <c r="A25" s="33"/>
      <c r="B25" s="33"/>
      <c r="C25" s="33"/>
      <c r="D25" s="33"/>
      <c r="E25" s="33"/>
      <c r="F25" s="33"/>
      <c r="G25" s="33"/>
      <c r="H25" s="33"/>
    </row>
    <row r="26" spans="1:8" ht="16.2" x14ac:dyDescent="0.4">
      <c r="A26" s="33"/>
      <c r="B26" s="33"/>
      <c r="C26" s="33"/>
      <c r="D26" s="33"/>
      <c r="E26" s="33"/>
      <c r="F26" s="33"/>
      <c r="G26" s="33"/>
      <c r="H26" s="33"/>
    </row>
    <row r="27" spans="1:8" ht="16.2" x14ac:dyDescent="0.4">
      <c r="A27" s="33" t="s">
        <v>149</v>
      </c>
      <c r="B27" s="33"/>
      <c r="C27" s="33"/>
      <c r="D27" s="33"/>
      <c r="E27" s="33"/>
      <c r="F27" s="33"/>
      <c r="G27" s="33"/>
      <c r="H27" s="33"/>
    </row>
    <row r="28" spans="1:8" ht="16.2" x14ac:dyDescent="0.4">
      <c r="A28" s="33" t="s">
        <v>150</v>
      </c>
      <c r="B28" s="33"/>
      <c r="C28" s="33"/>
      <c r="D28" s="33"/>
      <c r="E28" s="33"/>
      <c r="F28" s="33"/>
      <c r="G28" s="33"/>
      <c r="H28" s="33"/>
    </row>
    <row r="29" spans="1:8" ht="16.2" x14ac:dyDescent="0.4">
      <c r="A29" s="33" t="s">
        <v>325</v>
      </c>
      <c r="B29" s="33"/>
      <c r="C29" s="33"/>
      <c r="D29" s="33"/>
      <c r="E29" s="33"/>
      <c r="F29" s="33"/>
      <c r="G29" s="33"/>
      <c r="H29" s="33"/>
    </row>
    <row r="30" spans="1:8" ht="16.2" x14ac:dyDescent="0.4">
      <c r="A30" s="33"/>
      <c r="B30" s="33"/>
      <c r="C30" s="33"/>
      <c r="D30" s="33"/>
      <c r="E30" s="33"/>
      <c r="F30" s="33"/>
      <c r="G30" s="33"/>
      <c r="H30" s="33"/>
    </row>
    <row r="31" spans="1:8" ht="16.2" x14ac:dyDescent="0.4">
      <c r="A31" s="33"/>
      <c r="B31" s="33"/>
      <c r="C31" s="33"/>
      <c r="D31" s="33"/>
      <c r="E31" s="33"/>
      <c r="F31" s="33"/>
      <c r="G31" s="33"/>
      <c r="H31" s="33"/>
    </row>
    <row r="32" spans="1:8" ht="16.2" x14ac:dyDescent="0.4">
      <c r="A32" s="33"/>
      <c r="B32" s="33"/>
      <c r="C32" s="33"/>
      <c r="D32" s="33"/>
      <c r="E32" s="33"/>
      <c r="F32" s="33"/>
      <c r="G32" s="33"/>
      <c r="H32" s="33"/>
    </row>
    <row r="33" spans="1:8" ht="16.2" x14ac:dyDescent="0.4">
      <c r="A33" s="33" t="s">
        <v>151</v>
      </c>
      <c r="B33" s="33"/>
      <c r="C33" s="33"/>
      <c r="D33" s="33"/>
      <c r="E33" s="33"/>
      <c r="F33" s="33"/>
      <c r="G33" s="33"/>
      <c r="H33" s="33"/>
    </row>
    <row r="34" spans="1:8" ht="16.2" x14ac:dyDescent="0.4">
      <c r="A34" s="33" t="s">
        <v>152</v>
      </c>
      <c r="B34" s="33"/>
      <c r="C34" s="33"/>
      <c r="D34" s="33"/>
      <c r="E34" s="33"/>
      <c r="F34" s="33"/>
      <c r="G34" s="33"/>
      <c r="H34" s="33"/>
    </row>
    <row r="35" spans="1:8" ht="16.2" x14ac:dyDescent="0.4">
      <c r="A35" s="33" t="s">
        <v>153</v>
      </c>
      <c r="B35" s="33"/>
      <c r="C35" s="33"/>
      <c r="D35" s="33"/>
      <c r="E35" s="33"/>
      <c r="F35" s="33"/>
      <c r="G35" s="33"/>
      <c r="H35" s="33"/>
    </row>
    <row r="36" spans="1:8" ht="16.2" x14ac:dyDescent="0.4">
      <c r="A36" s="33"/>
      <c r="B36" s="33"/>
      <c r="C36" s="33"/>
      <c r="D36" s="33"/>
      <c r="E36" s="33"/>
      <c r="F36" s="33"/>
      <c r="G36" s="33"/>
      <c r="H36" s="33"/>
    </row>
    <row r="37" spans="1:8" ht="16.2" x14ac:dyDescent="0.4">
      <c r="A37" s="33"/>
      <c r="B37" s="33"/>
      <c r="C37" s="33"/>
      <c r="D37" s="33"/>
      <c r="E37" s="33"/>
      <c r="F37" s="33"/>
      <c r="G37" s="33"/>
      <c r="H37" s="33"/>
    </row>
    <row r="38" spans="1:8" ht="16.2" x14ac:dyDescent="0.4">
      <c r="A38" s="33"/>
      <c r="B38" s="33" t="s">
        <v>154</v>
      </c>
      <c r="C38" s="33"/>
      <c r="D38" s="33"/>
      <c r="E38" s="33">
        <f>F14</f>
        <v>2900</v>
      </c>
      <c r="F38" s="33"/>
      <c r="G38" s="33"/>
      <c r="H38" s="33"/>
    </row>
    <row r="39" spans="1:8" ht="16.2" x14ac:dyDescent="0.4">
      <c r="A39" s="33"/>
      <c r="B39" s="33"/>
      <c r="C39" s="33"/>
      <c r="D39" s="33"/>
      <c r="E39" s="33"/>
      <c r="F39" s="33"/>
      <c r="G39" s="33"/>
      <c r="H39" s="33"/>
    </row>
    <row r="40" spans="1:8" ht="16.2" x14ac:dyDescent="0.4">
      <c r="A40" s="33"/>
      <c r="B40" s="33" t="s">
        <v>155</v>
      </c>
      <c r="C40" s="33"/>
      <c r="D40" s="33"/>
      <c r="E40" s="33">
        <f>89.62*30.4</f>
        <v>2724.4479999999999</v>
      </c>
      <c r="F40" s="33" t="s">
        <v>326</v>
      </c>
      <c r="G40" s="33"/>
      <c r="H40" s="33"/>
    </row>
    <row r="41" spans="1:8" ht="16.2" x14ac:dyDescent="0.4">
      <c r="A41" s="33"/>
      <c r="B41" s="33"/>
      <c r="C41" s="33"/>
      <c r="D41" s="33"/>
      <c r="E41" s="33"/>
      <c r="F41" s="33"/>
      <c r="G41" s="33"/>
      <c r="H41" s="33"/>
    </row>
    <row r="42" spans="1:8" ht="17.399999999999999" thickBot="1" x14ac:dyDescent="0.5">
      <c r="A42" s="33"/>
      <c r="B42" s="35" t="s">
        <v>156</v>
      </c>
      <c r="C42" s="33"/>
      <c r="D42" s="33"/>
      <c r="E42" s="39">
        <f>E38-E40</f>
        <v>175.55200000000013</v>
      </c>
      <c r="F42" s="33"/>
      <c r="G42" s="33"/>
      <c r="H42" s="33"/>
    </row>
    <row r="43" spans="1:8" ht="16.8" thickTop="1" x14ac:dyDescent="0.4">
      <c r="A43" s="33"/>
      <c r="B43" s="33"/>
      <c r="C43" s="33"/>
      <c r="D43" s="33"/>
      <c r="E43" s="33"/>
      <c r="F43" s="33"/>
      <c r="G43" s="33"/>
      <c r="H43" s="33"/>
    </row>
    <row r="44" spans="1:8" ht="16.2" x14ac:dyDescent="0.4">
      <c r="A44" s="33"/>
      <c r="B44" s="33"/>
      <c r="C44" s="33"/>
      <c r="D44" s="33"/>
      <c r="E44" s="33"/>
      <c r="F44" s="33"/>
      <c r="G44" s="33"/>
      <c r="H44" s="33"/>
    </row>
    <row r="45" spans="1:8" ht="16.2" x14ac:dyDescent="0.4">
      <c r="A45" s="33"/>
      <c r="B45" s="33"/>
      <c r="C45" s="33"/>
      <c r="D45" s="33"/>
      <c r="E45" s="33"/>
      <c r="F45" s="33"/>
      <c r="G45" s="33"/>
      <c r="H45" s="33"/>
    </row>
    <row r="46" spans="1:8" ht="16.2" x14ac:dyDescent="0.4">
      <c r="A46" s="33"/>
      <c r="B46" s="33"/>
      <c r="C46" s="33"/>
      <c r="D46" s="33"/>
      <c r="E46" s="33"/>
      <c r="F46" s="33"/>
      <c r="G46" s="33"/>
      <c r="H46" s="33"/>
    </row>
    <row r="47" spans="1:8" ht="16.2" x14ac:dyDescent="0.4">
      <c r="A47" s="33"/>
      <c r="B47" s="33"/>
      <c r="C47" s="33"/>
      <c r="D47" s="33"/>
      <c r="E47" s="33"/>
      <c r="F47" s="33"/>
      <c r="G47" s="33"/>
      <c r="H47" s="33"/>
    </row>
    <row r="48" spans="1:8" ht="16.2" x14ac:dyDescent="0.4">
      <c r="A48" s="33"/>
      <c r="B48" s="33"/>
      <c r="C48" s="33"/>
      <c r="D48" s="33"/>
      <c r="E48" s="33"/>
      <c r="F48" s="33"/>
      <c r="G48" s="33"/>
      <c r="H48" s="33"/>
    </row>
    <row r="49" spans="1:8" ht="16.2" x14ac:dyDescent="0.4">
      <c r="A49" s="33"/>
      <c r="B49" s="33"/>
      <c r="C49" s="33"/>
      <c r="D49" s="33"/>
      <c r="E49" s="33"/>
      <c r="F49" s="33"/>
      <c r="G49" s="33"/>
      <c r="H49" s="33"/>
    </row>
    <row r="50" spans="1:8" ht="16.2" x14ac:dyDescent="0.4">
      <c r="A50" s="33"/>
      <c r="B50" s="33"/>
      <c r="C50" s="33"/>
      <c r="D50" s="33"/>
      <c r="E50" s="33"/>
      <c r="F50" s="33"/>
      <c r="G50" s="33"/>
      <c r="H50" s="33"/>
    </row>
    <row r="51" spans="1:8" ht="19.8" x14ac:dyDescent="0.5">
      <c r="A51" s="36" t="s">
        <v>157</v>
      </c>
      <c r="B51" s="37"/>
      <c r="C51" s="37"/>
      <c r="D51" s="37"/>
      <c r="E51" s="37"/>
      <c r="F51" s="33"/>
      <c r="G51" s="33"/>
      <c r="H51" s="33"/>
    </row>
    <row r="52" spans="1:8" ht="16.2" x14ac:dyDescent="0.4">
      <c r="A52" s="33"/>
      <c r="B52" s="33"/>
      <c r="C52" s="33"/>
      <c r="D52" s="33"/>
      <c r="E52" s="33"/>
      <c r="F52" s="33"/>
      <c r="G52" s="33"/>
      <c r="H52" s="33"/>
    </row>
    <row r="53" spans="1:8" ht="16.8" x14ac:dyDescent="0.45">
      <c r="A53" s="35" t="s">
        <v>137</v>
      </c>
      <c r="B53" s="33"/>
      <c r="C53" s="33"/>
      <c r="D53" s="33"/>
      <c r="E53" s="33"/>
      <c r="F53" s="33"/>
      <c r="G53" s="33"/>
      <c r="H53" s="33"/>
    </row>
    <row r="54" spans="1:8" ht="16.8" x14ac:dyDescent="0.45">
      <c r="A54" s="35"/>
      <c r="B54" s="33"/>
      <c r="C54" s="33"/>
      <c r="D54" s="33"/>
      <c r="E54" s="33"/>
      <c r="F54" s="33"/>
      <c r="G54" s="33"/>
      <c r="H54" s="33"/>
    </row>
    <row r="55" spans="1:8" ht="16.8" x14ac:dyDescent="0.45">
      <c r="A55" s="35"/>
      <c r="B55" s="33"/>
      <c r="C55" s="33"/>
      <c r="D55" s="33"/>
      <c r="E55" s="33"/>
      <c r="F55" s="33"/>
      <c r="G55" s="33"/>
      <c r="H55" s="33"/>
    </row>
    <row r="56" spans="1:8" ht="16.8" x14ac:dyDescent="0.45">
      <c r="A56" s="33"/>
      <c r="B56" s="33"/>
      <c r="C56" s="38" t="s">
        <v>139</v>
      </c>
      <c r="D56" s="38" t="s">
        <v>140</v>
      </c>
      <c r="E56" s="38" t="s">
        <v>141</v>
      </c>
      <c r="F56" s="38" t="s">
        <v>142</v>
      </c>
      <c r="G56" s="33"/>
      <c r="H56" s="33"/>
    </row>
    <row r="57" spans="1:8" ht="16.2" x14ac:dyDescent="0.4">
      <c r="A57" s="33" t="s">
        <v>143</v>
      </c>
      <c r="B57" s="33"/>
      <c r="C57" s="33">
        <v>80000</v>
      </c>
      <c r="D57" s="33">
        <v>110000</v>
      </c>
      <c r="E57" s="33">
        <v>200000</v>
      </c>
      <c r="F57" s="33">
        <v>204000</v>
      </c>
      <c r="G57" s="33"/>
      <c r="H57" s="33"/>
    </row>
    <row r="58" spans="1:8" ht="16.2" x14ac:dyDescent="0.4">
      <c r="A58" s="33"/>
      <c r="B58" s="33"/>
      <c r="C58" s="33"/>
      <c r="D58" s="33"/>
      <c r="E58" s="33"/>
      <c r="F58" s="33"/>
      <c r="G58" s="33"/>
      <c r="H58" s="33"/>
    </row>
    <row r="59" spans="1:8" ht="16.2" x14ac:dyDescent="0.4">
      <c r="A59" s="33" t="s">
        <v>144</v>
      </c>
      <c r="B59" s="33"/>
      <c r="C59" s="33">
        <v>15000</v>
      </c>
      <c r="D59" s="33">
        <v>10000</v>
      </c>
      <c r="E59" s="33">
        <v>35000</v>
      </c>
      <c r="F59" s="33">
        <v>36000</v>
      </c>
      <c r="G59" s="33"/>
      <c r="H59" s="33"/>
    </row>
    <row r="60" spans="1:8" ht="16.2" x14ac:dyDescent="0.4">
      <c r="A60" s="33"/>
      <c r="B60" s="33"/>
      <c r="C60" s="33"/>
      <c r="D60" s="33"/>
      <c r="E60" s="33"/>
      <c r="F60" s="33"/>
      <c r="G60" s="33"/>
      <c r="H60" s="33"/>
    </row>
    <row r="61" spans="1:8" ht="17.399999999999999" thickBot="1" x14ac:dyDescent="0.5">
      <c r="A61" s="35" t="s">
        <v>158</v>
      </c>
      <c r="B61" s="33"/>
      <c r="C61" s="39">
        <f>C57+C59</f>
        <v>95000</v>
      </c>
      <c r="D61" s="39">
        <f>D57+D59</f>
        <v>120000</v>
      </c>
      <c r="E61" s="39">
        <f>E57+E59</f>
        <v>235000</v>
      </c>
      <c r="F61" s="39">
        <f>F57+F59</f>
        <v>240000</v>
      </c>
      <c r="G61" s="33"/>
      <c r="H61" s="33"/>
    </row>
    <row r="62" spans="1:8" ht="16.8" thickTop="1" x14ac:dyDescent="0.4">
      <c r="A62" s="33"/>
      <c r="B62" s="33"/>
      <c r="C62" s="33"/>
      <c r="D62" s="33"/>
      <c r="E62" s="33"/>
      <c r="F62" s="33"/>
      <c r="G62" s="33"/>
      <c r="H62" s="33"/>
    </row>
    <row r="63" spans="1:8" ht="16.2" x14ac:dyDescent="0.4">
      <c r="A63" s="33"/>
      <c r="B63" s="33"/>
      <c r="C63" s="33"/>
      <c r="D63" s="33"/>
      <c r="E63" s="33"/>
      <c r="F63" s="33"/>
      <c r="G63" s="33"/>
      <c r="H63" s="33"/>
    </row>
    <row r="64" spans="1:8" ht="16.2" x14ac:dyDescent="0.4">
      <c r="A64" s="33"/>
      <c r="B64" s="33"/>
      <c r="C64" s="33"/>
      <c r="D64" s="33"/>
      <c r="E64" s="33"/>
      <c r="F64" s="33"/>
      <c r="G64" s="33"/>
      <c r="H64" s="33"/>
    </row>
    <row r="65" spans="1:8" ht="16.2" x14ac:dyDescent="0.4">
      <c r="A65" s="33" t="s">
        <v>159</v>
      </c>
      <c r="B65" s="33"/>
      <c r="C65" s="33"/>
      <c r="D65" s="33"/>
      <c r="E65" s="33"/>
      <c r="F65" s="33"/>
      <c r="G65" s="33"/>
      <c r="H65" s="33"/>
    </row>
    <row r="66" spans="1:8" ht="16.2" x14ac:dyDescent="0.4">
      <c r="A66" s="33" t="s">
        <v>160</v>
      </c>
      <c r="B66" s="33"/>
      <c r="C66" s="33"/>
      <c r="D66" s="33"/>
      <c r="E66" s="33"/>
      <c r="F66" s="33"/>
      <c r="G66" s="33"/>
      <c r="H66" s="33"/>
    </row>
    <row r="67" spans="1:8" ht="16.2" x14ac:dyDescent="0.4">
      <c r="A67" s="33" t="s">
        <v>328</v>
      </c>
      <c r="B67" s="33"/>
      <c r="C67" s="33"/>
      <c r="D67" s="33"/>
      <c r="E67" s="33"/>
      <c r="F67" s="33"/>
      <c r="G67" s="33"/>
      <c r="H67" s="33"/>
    </row>
    <row r="68" spans="1:8" ht="16.2" x14ac:dyDescent="0.4">
      <c r="A68" s="33" t="s">
        <v>327</v>
      </c>
      <c r="B68" s="33"/>
      <c r="C68" s="33"/>
      <c r="D68" s="33"/>
      <c r="E68" s="33"/>
      <c r="F68" s="33"/>
      <c r="G68" s="33"/>
      <c r="H68" s="33"/>
    </row>
    <row r="69" spans="1:8" ht="16.2" x14ac:dyDescent="0.4">
      <c r="A69" s="33"/>
      <c r="B69" s="33"/>
      <c r="C69" s="33"/>
      <c r="D69" s="33"/>
      <c r="E69" s="33"/>
      <c r="F69" s="33"/>
      <c r="G69" s="33"/>
      <c r="H69" s="33"/>
    </row>
    <row r="70" spans="1:8" ht="16.2" x14ac:dyDescent="0.4">
      <c r="A70" s="33"/>
      <c r="B70" s="33"/>
      <c r="C70" s="33"/>
      <c r="D70" s="33"/>
      <c r="E70" s="33"/>
      <c r="F70" s="33"/>
      <c r="G70" s="33"/>
      <c r="H70" s="33"/>
    </row>
    <row r="71" spans="1:8" ht="16.2" x14ac:dyDescent="0.4">
      <c r="A71" s="33" t="s">
        <v>161</v>
      </c>
      <c r="B71" s="33"/>
      <c r="C71" s="33"/>
      <c r="D71" s="33"/>
      <c r="E71" s="33"/>
      <c r="F71" s="33"/>
      <c r="G71" s="33"/>
      <c r="H71" s="33"/>
    </row>
    <row r="72" spans="1:8" ht="16.2" x14ac:dyDescent="0.4">
      <c r="A72" s="33" t="s">
        <v>162</v>
      </c>
      <c r="B72" s="33"/>
      <c r="C72" s="33"/>
      <c r="D72" s="33"/>
      <c r="E72" s="33"/>
      <c r="F72" s="33"/>
      <c r="G72" s="33"/>
      <c r="H72" s="33"/>
    </row>
    <row r="73" spans="1:8" ht="16.2" x14ac:dyDescent="0.4">
      <c r="A73" s="33"/>
      <c r="B73" s="33"/>
      <c r="C73" s="33"/>
      <c r="D73" s="33"/>
      <c r="E73" s="33"/>
      <c r="F73" s="33"/>
      <c r="G73" s="33"/>
      <c r="H73" s="33"/>
    </row>
    <row r="74" spans="1:8" ht="16.2" x14ac:dyDescent="0.4">
      <c r="A74" s="33"/>
      <c r="B74" s="33"/>
      <c r="C74" s="33"/>
      <c r="D74" s="33"/>
      <c r="E74" s="33"/>
      <c r="F74" s="33"/>
      <c r="G74" s="33"/>
      <c r="H74" s="33"/>
    </row>
    <row r="75" spans="1:8" ht="16.2" x14ac:dyDescent="0.4">
      <c r="A75" s="33"/>
      <c r="B75" s="33"/>
      <c r="C75" s="33"/>
      <c r="D75" s="33"/>
      <c r="E75" s="33"/>
      <c r="F75" s="33"/>
      <c r="G75" s="33"/>
      <c r="H75" s="33"/>
    </row>
    <row r="76" spans="1:8" ht="16.2" x14ac:dyDescent="0.4">
      <c r="A76" s="33" t="s">
        <v>163</v>
      </c>
      <c r="B76" s="33"/>
      <c r="C76" s="33"/>
      <c r="D76" s="33"/>
      <c r="E76" s="33"/>
      <c r="F76" s="33"/>
      <c r="G76" s="33"/>
      <c r="H76" s="33"/>
    </row>
    <row r="77" spans="1:8" ht="16.2" x14ac:dyDescent="0.4">
      <c r="A77" s="33" t="s">
        <v>164</v>
      </c>
      <c r="B77" s="33"/>
      <c r="C77" s="33"/>
      <c r="D77" s="33"/>
      <c r="E77" s="33"/>
      <c r="F77" s="33"/>
      <c r="G77" s="33"/>
      <c r="H77" s="33"/>
    </row>
    <row r="78" spans="1:8" ht="16.2" x14ac:dyDescent="0.4">
      <c r="A78" s="33" t="s">
        <v>165</v>
      </c>
      <c r="B78" s="33"/>
      <c r="C78" s="33"/>
      <c r="D78" s="33"/>
      <c r="E78" s="33"/>
      <c r="F78" s="33"/>
      <c r="G78" s="33"/>
      <c r="H78" s="33"/>
    </row>
    <row r="79" spans="1:8" ht="16.2" x14ac:dyDescent="0.4">
      <c r="A79" s="33"/>
      <c r="B79" s="33"/>
      <c r="C79" s="33"/>
      <c r="D79" s="33"/>
      <c r="E79" s="33"/>
      <c r="F79" s="33"/>
      <c r="G79" s="33"/>
      <c r="H79" s="33"/>
    </row>
    <row r="80" spans="1:8" ht="16.2" x14ac:dyDescent="0.4">
      <c r="A80" s="33"/>
      <c r="B80" s="33"/>
      <c r="C80" s="33"/>
      <c r="D80" s="33"/>
      <c r="E80" s="33"/>
      <c r="F80" s="33"/>
      <c r="G80" s="33"/>
      <c r="H80" s="33"/>
    </row>
    <row r="81" spans="1:8" ht="16.2" x14ac:dyDescent="0.4">
      <c r="A81" s="33"/>
      <c r="B81" s="33"/>
      <c r="C81" s="33"/>
      <c r="D81" s="33"/>
      <c r="E81" s="33"/>
      <c r="F81" s="33"/>
      <c r="G81" s="33"/>
      <c r="H81" s="33"/>
    </row>
    <row r="82" spans="1:8" ht="16.2" x14ac:dyDescent="0.4">
      <c r="A82" s="33" t="s">
        <v>166</v>
      </c>
      <c r="B82" s="33"/>
      <c r="C82" s="33"/>
      <c r="D82" s="33"/>
      <c r="E82" s="33"/>
      <c r="F82" s="33"/>
      <c r="G82" s="33"/>
      <c r="H82" s="33"/>
    </row>
    <row r="83" spans="1:8" ht="16.2" x14ac:dyDescent="0.4">
      <c r="A83" s="33" t="s">
        <v>167</v>
      </c>
      <c r="B83" s="33"/>
      <c r="C83" s="33"/>
      <c r="D83" s="33"/>
      <c r="E83" s="33"/>
      <c r="F83" s="33"/>
      <c r="G83" s="33"/>
      <c r="H83" s="33"/>
    </row>
    <row r="84" spans="1:8" ht="16.2" x14ac:dyDescent="0.4">
      <c r="A84" s="33" t="s">
        <v>168</v>
      </c>
      <c r="B84" s="33"/>
      <c r="C84" s="33"/>
      <c r="D84" s="33"/>
      <c r="E84" s="33"/>
      <c r="F84" s="33"/>
      <c r="G84" s="33"/>
      <c r="H84" s="33"/>
    </row>
    <row r="85" spans="1:8" ht="16.2" x14ac:dyDescent="0.4">
      <c r="A85" s="33"/>
      <c r="B85" s="33"/>
      <c r="C85" s="33"/>
      <c r="D85" s="33"/>
      <c r="E85" s="33"/>
      <c r="F85" s="33"/>
      <c r="G85" s="33"/>
      <c r="H85" s="33"/>
    </row>
    <row r="86" spans="1:8" ht="16.2" x14ac:dyDescent="0.4">
      <c r="A86" s="33"/>
      <c r="B86" s="33"/>
      <c r="C86" s="33"/>
      <c r="D86" s="33"/>
      <c r="E86" s="33"/>
      <c r="F86" s="33"/>
      <c r="G86" s="33"/>
      <c r="H86" s="33"/>
    </row>
    <row r="87" spans="1:8" ht="16.2" x14ac:dyDescent="0.4">
      <c r="A87" s="33" t="s">
        <v>169</v>
      </c>
      <c r="B87" s="33"/>
      <c r="C87" s="33"/>
      <c r="D87" s="33"/>
      <c r="E87" s="33">
        <f>E59</f>
        <v>35000</v>
      </c>
      <c r="F87" s="33"/>
      <c r="G87" s="33"/>
      <c r="H87" s="33"/>
    </row>
    <row r="88" spans="1:8" ht="16.2" x14ac:dyDescent="0.4">
      <c r="A88" s="33"/>
      <c r="B88" s="33"/>
      <c r="C88" s="33"/>
      <c r="D88" s="33"/>
      <c r="E88" s="33"/>
      <c r="F88" s="33"/>
      <c r="G88" s="33"/>
      <c r="H88" s="33"/>
    </row>
    <row r="89" spans="1:8" ht="16.2" x14ac:dyDescent="0.4">
      <c r="A89" s="33" t="s">
        <v>329</v>
      </c>
      <c r="B89" s="33"/>
      <c r="C89" s="33"/>
      <c r="D89" s="33"/>
      <c r="E89" s="33">
        <f>89.62*30.4*12</f>
        <v>32693.375999999997</v>
      </c>
      <c r="F89" s="33"/>
      <c r="G89" s="33"/>
      <c r="H89" s="33"/>
    </row>
    <row r="90" spans="1:8" ht="16.2" x14ac:dyDescent="0.4">
      <c r="A90" s="33" t="s">
        <v>333</v>
      </c>
      <c r="B90" s="33"/>
      <c r="C90" s="33"/>
      <c r="D90" s="33"/>
      <c r="E90" s="33"/>
      <c r="F90" s="33"/>
      <c r="G90" s="33"/>
      <c r="H90" s="33"/>
    </row>
    <row r="91" spans="1:8" ht="16.2" x14ac:dyDescent="0.4">
      <c r="A91" s="33"/>
      <c r="B91" s="33"/>
      <c r="C91" s="33"/>
      <c r="D91" s="33"/>
      <c r="E91" s="33"/>
      <c r="F91" s="33"/>
      <c r="G91" s="33"/>
      <c r="H91" s="33"/>
    </row>
    <row r="92" spans="1:8" ht="17.399999999999999" thickBot="1" x14ac:dyDescent="0.5">
      <c r="A92" s="35" t="s">
        <v>170</v>
      </c>
      <c r="B92" s="33"/>
      <c r="C92" s="33"/>
      <c r="D92" s="33"/>
      <c r="E92" s="39">
        <f>E87-E89</f>
        <v>2306.6240000000034</v>
      </c>
      <c r="F92" s="33"/>
      <c r="G92" s="33"/>
      <c r="H92" s="33"/>
    </row>
    <row r="93" spans="1:8" ht="16.8" thickTop="1" x14ac:dyDescent="0.4">
      <c r="A93" s="33"/>
      <c r="B93" s="33"/>
      <c r="C93" s="33"/>
      <c r="D93" s="33"/>
      <c r="E93" s="33"/>
      <c r="F93" s="33"/>
      <c r="G93" s="33"/>
      <c r="H93" s="33"/>
    </row>
    <row r="94" spans="1:8" ht="16.2" x14ac:dyDescent="0.4">
      <c r="A94" s="33"/>
      <c r="B94" s="33"/>
      <c r="C94" s="33"/>
      <c r="D94" s="33"/>
      <c r="E94" s="33"/>
      <c r="F94" s="33"/>
      <c r="G94" s="33"/>
      <c r="H94" s="33"/>
    </row>
    <row r="95" spans="1:8" ht="16.2" x14ac:dyDescent="0.4">
      <c r="A95" s="33"/>
      <c r="B95" s="33"/>
      <c r="C95" s="33"/>
      <c r="D95" s="33"/>
      <c r="E95" s="33"/>
      <c r="F95" s="33"/>
      <c r="G95" s="33"/>
      <c r="H95" s="33"/>
    </row>
    <row r="96" spans="1:8" ht="16.2" x14ac:dyDescent="0.4">
      <c r="A96" s="33" t="s">
        <v>171</v>
      </c>
      <c r="B96" s="33"/>
      <c r="C96" s="33"/>
      <c r="D96" s="33"/>
      <c r="E96" s="33"/>
      <c r="F96" s="33"/>
      <c r="G96" s="33"/>
      <c r="H96" s="33"/>
    </row>
    <row r="97" spans="1:8" ht="16.2" x14ac:dyDescent="0.4">
      <c r="A97" s="33"/>
      <c r="B97" s="33"/>
      <c r="C97" s="33"/>
      <c r="D97" s="33"/>
      <c r="E97" s="33"/>
      <c r="F97" s="33"/>
      <c r="G97" s="33"/>
      <c r="H97" s="33"/>
    </row>
    <row r="98" spans="1:8" ht="16.2" x14ac:dyDescent="0.4">
      <c r="A98" s="33"/>
      <c r="B98" s="33"/>
      <c r="C98" s="33"/>
      <c r="D98" s="33"/>
      <c r="E98" s="33"/>
      <c r="F98" s="33"/>
      <c r="G98" s="33"/>
      <c r="H98" s="33"/>
    </row>
    <row r="99" spans="1:8" ht="16.2" x14ac:dyDescent="0.4">
      <c r="A99" s="33" t="s">
        <v>172</v>
      </c>
      <c r="B99" s="33"/>
      <c r="C99" s="33"/>
      <c r="D99" s="33"/>
      <c r="E99" s="33"/>
      <c r="F99" s="33"/>
      <c r="G99" s="33"/>
      <c r="H99" s="33" t="s">
        <v>8</v>
      </c>
    </row>
    <row r="100" spans="1:8" ht="16.2" x14ac:dyDescent="0.4">
      <c r="A100" s="33" t="s">
        <v>330</v>
      </c>
      <c r="B100" s="33"/>
      <c r="C100" s="33">
        <f>F61</f>
        <v>240000</v>
      </c>
      <c r="D100" s="33"/>
      <c r="E100" s="33"/>
      <c r="F100" s="33"/>
      <c r="G100" s="33"/>
      <c r="H100" s="33"/>
    </row>
    <row r="101" spans="1:8" ht="16.2" x14ac:dyDescent="0.4">
      <c r="A101" s="33"/>
      <c r="B101" s="33"/>
      <c r="C101" s="33"/>
      <c r="D101" s="33"/>
      <c r="E101" s="33"/>
      <c r="F101" s="33"/>
      <c r="G101" s="33"/>
      <c r="H101" s="33"/>
    </row>
    <row r="102" spans="1:8" ht="16.2" x14ac:dyDescent="0.4">
      <c r="A102" s="33"/>
      <c r="B102" s="33"/>
      <c r="C102" s="33"/>
      <c r="D102" s="33"/>
      <c r="E102" s="33"/>
      <c r="F102" s="33"/>
      <c r="G102" s="33"/>
      <c r="H102" s="33"/>
    </row>
    <row r="103" spans="1:8" ht="16.2" x14ac:dyDescent="0.4">
      <c r="A103" s="33" t="s">
        <v>173</v>
      </c>
      <c r="B103" s="33"/>
      <c r="C103" s="33"/>
      <c r="D103" s="33"/>
      <c r="E103" s="33"/>
      <c r="F103" s="33"/>
      <c r="G103" s="33"/>
      <c r="H103" s="33"/>
    </row>
    <row r="104" spans="1:8" ht="16.2" x14ac:dyDescent="0.4">
      <c r="A104" s="33" t="s">
        <v>331</v>
      </c>
      <c r="B104" s="33"/>
      <c r="C104" s="33"/>
      <c r="D104" s="33"/>
      <c r="E104" s="33"/>
      <c r="F104" s="33"/>
      <c r="G104" s="33"/>
      <c r="H104" s="33"/>
    </row>
    <row r="105" spans="1:8" ht="16.2" x14ac:dyDescent="0.4">
      <c r="A105" s="33"/>
      <c r="B105" s="33"/>
      <c r="C105" s="33"/>
      <c r="D105" s="33"/>
      <c r="E105" s="33"/>
      <c r="F105" s="33"/>
      <c r="G105" s="33"/>
      <c r="H105" s="33"/>
    </row>
    <row r="106" spans="1:8" ht="16.2" x14ac:dyDescent="0.4">
      <c r="A106" s="33"/>
      <c r="B106" s="33"/>
      <c r="C106" s="33"/>
      <c r="D106" s="33"/>
      <c r="E106" s="33"/>
      <c r="F106" s="33"/>
      <c r="G106" s="33"/>
      <c r="H106" s="33"/>
    </row>
    <row r="107" spans="1:8" ht="16.2" x14ac:dyDescent="0.4">
      <c r="A107" s="33" t="s">
        <v>174</v>
      </c>
      <c r="B107" s="33"/>
      <c r="C107" s="33"/>
      <c r="D107" s="33"/>
      <c r="E107" s="33"/>
      <c r="F107" s="33"/>
      <c r="G107" s="33"/>
      <c r="H107" s="33"/>
    </row>
    <row r="108" spans="1:8" ht="16.2" x14ac:dyDescent="0.4">
      <c r="A108" s="33" t="s">
        <v>175</v>
      </c>
      <c r="B108" s="33"/>
      <c r="C108" s="33"/>
      <c r="D108" s="33"/>
      <c r="E108" s="33"/>
      <c r="F108" s="33"/>
      <c r="G108" s="33"/>
      <c r="H108" s="33"/>
    </row>
    <row r="109" spans="1:8" ht="16.2" x14ac:dyDescent="0.4">
      <c r="A109" s="33" t="s">
        <v>176</v>
      </c>
      <c r="B109" s="33"/>
      <c r="C109" s="33"/>
      <c r="D109" s="33"/>
      <c r="E109" s="33"/>
      <c r="F109" s="33"/>
      <c r="G109" s="33"/>
      <c r="H109" s="33"/>
    </row>
    <row r="110" spans="1:8" ht="16.2" x14ac:dyDescent="0.4">
      <c r="A110" s="33" t="s">
        <v>177</v>
      </c>
      <c r="B110" s="33"/>
      <c r="C110" s="33"/>
      <c r="D110" s="33"/>
      <c r="E110" s="33"/>
      <c r="F110" s="33"/>
      <c r="G110" s="33"/>
      <c r="H110" s="33"/>
    </row>
    <row r="111" spans="1:8" ht="16.2" x14ac:dyDescent="0.4">
      <c r="A111" s="33"/>
      <c r="B111" s="33"/>
      <c r="C111" s="33"/>
      <c r="D111" s="33"/>
      <c r="E111" s="33"/>
      <c r="F111" s="33"/>
      <c r="G111" s="33"/>
      <c r="H111" s="33"/>
    </row>
    <row r="112" spans="1:8" ht="16.2" x14ac:dyDescent="0.4">
      <c r="A112" s="33"/>
      <c r="B112" s="33"/>
      <c r="C112" s="33"/>
      <c r="D112" s="33"/>
      <c r="E112" s="33"/>
      <c r="F112" s="33"/>
      <c r="G112" s="33"/>
      <c r="H112" s="33"/>
    </row>
    <row r="113" spans="1:9" ht="16.2" x14ac:dyDescent="0.4">
      <c r="A113" s="33" t="s">
        <v>8</v>
      </c>
      <c r="B113" s="33" t="s">
        <v>8</v>
      </c>
      <c r="C113" s="33" t="s">
        <v>178</v>
      </c>
      <c r="D113" s="33"/>
      <c r="E113" s="33">
        <f>F57</f>
        <v>204000</v>
      </c>
      <c r="F113" s="33"/>
      <c r="G113" s="33"/>
      <c r="H113" s="33"/>
    </row>
    <row r="114" spans="1:9" ht="16.2" x14ac:dyDescent="0.4">
      <c r="A114" s="33"/>
      <c r="B114" s="33"/>
      <c r="C114" s="33"/>
      <c r="D114" s="33"/>
      <c r="E114" s="33" t="s">
        <v>8</v>
      </c>
      <c r="F114" s="33"/>
      <c r="G114" s="33"/>
      <c r="H114" s="33"/>
    </row>
    <row r="115" spans="1:9" ht="16.2" x14ac:dyDescent="0.4">
      <c r="A115" s="33"/>
      <c r="B115" s="33" t="s">
        <v>8</v>
      </c>
      <c r="C115" s="33" t="s">
        <v>144</v>
      </c>
      <c r="D115" s="33"/>
      <c r="E115" s="33">
        <f>F59</f>
        <v>36000</v>
      </c>
      <c r="F115" s="33"/>
      <c r="G115" s="33"/>
      <c r="H115" s="33"/>
    </row>
    <row r="116" spans="1:9" ht="16.2" x14ac:dyDescent="0.4">
      <c r="A116" s="33"/>
      <c r="B116" s="33"/>
      <c r="C116" s="33"/>
      <c r="D116" s="33"/>
      <c r="E116" s="33"/>
      <c r="F116" s="33"/>
      <c r="G116" s="33"/>
      <c r="H116" s="33"/>
    </row>
    <row r="117" spans="1:9" ht="17.399999999999999" thickBot="1" x14ac:dyDescent="0.5">
      <c r="A117" s="33"/>
      <c r="B117" s="35" t="s">
        <v>179</v>
      </c>
      <c r="C117" s="33"/>
      <c r="D117" s="33"/>
      <c r="E117" s="39">
        <f>E113+E115</f>
        <v>240000</v>
      </c>
      <c r="F117" s="33"/>
      <c r="G117" s="33"/>
      <c r="H117" s="33"/>
    </row>
    <row r="118" spans="1:9" ht="17.399999999999999" thickTop="1" x14ac:dyDescent="0.45">
      <c r="A118" s="33"/>
      <c r="B118" s="35"/>
      <c r="C118" s="33"/>
      <c r="D118" s="33"/>
      <c r="E118" s="35"/>
      <c r="F118" s="33"/>
      <c r="G118" s="33"/>
      <c r="H118" s="33"/>
    </row>
    <row r="119" spans="1:9" ht="16.2" x14ac:dyDescent="0.4">
      <c r="A119" s="33"/>
      <c r="B119" s="33"/>
      <c r="C119" s="33"/>
      <c r="D119" s="33"/>
      <c r="E119" s="33"/>
      <c r="F119" s="33"/>
      <c r="G119" s="33"/>
      <c r="H119" s="33"/>
    </row>
    <row r="120" spans="1:9" ht="16.2" x14ac:dyDescent="0.4">
      <c r="A120" s="33" t="s">
        <v>180</v>
      </c>
      <c r="B120" s="33"/>
      <c r="C120" s="33"/>
      <c r="D120" s="33"/>
      <c r="E120" s="33"/>
      <c r="F120" s="33"/>
      <c r="G120" s="33"/>
      <c r="H120" s="33"/>
    </row>
    <row r="121" spans="1:9" ht="16.2" x14ac:dyDescent="0.4">
      <c r="A121" s="33"/>
      <c r="B121" s="33"/>
      <c r="C121" s="33"/>
      <c r="D121" s="33"/>
      <c r="E121" s="33"/>
      <c r="F121" s="33"/>
      <c r="G121" s="33"/>
      <c r="H121" s="33"/>
    </row>
    <row r="122" spans="1:9" ht="16.2" x14ac:dyDescent="0.4">
      <c r="A122" s="33"/>
      <c r="B122" s="33"/>
      <c r="C122" s="33"/>
      <c r="D122" s="33"/>
      <c r="E122" s="33"/>
      <c r="F122" s="33"/>
      <c r="G122" s="33"/>
      <c r="H122" s="33"/>
    </row>
    <row r="123" spans="1:9" ht="16.2" x14ac:dyDescent="0.4">
      <c r="A123" s="33"/>
      <c r="B123" s="33" t="s">
        <v>178</v>
      </c>
      <c r="C123" s="33" t="s">
        <v>8</v>
      </c>
      <c r="D123" s="33"/>
      <c r="E123" s="33">
        <f>E113</f>
        <v>204000</v>
      </c>
      <c r="F123" s="33"/>
      <c r="G123" s="33"/>
      <c r="H123" s="33"/>
    </row>
    <row r="124" spans="1:9" ht="16.2" x14ac:dyDescent="0.4">
      <c r="A124" s="33"/>
      <c r="B124" s="33"/>
      <c r="C124" s="33"/>
      <c r="D124" s="33"/>
      <c r="E124" s="33"/>
      <c r="F124" s="33"/>
      <c r="G124" s="33"/>
      <c r="H124" s="33"/>
    </row>
    <row r="125" spans="1:9" ht="16.2" x14ac:dyDescent="0.4">
      <c r="A125" s="33"/>
      <c r="B125" s="33" t="s">
        <v>332</v>
      </c>
      <c r="C125" s="33"/>
      <c r="D125" s="33"/>
      <c r="E125" s="33">
        <f>89.62*30.4*12</f>
        <v>32693.375999999997</v>
      </c>
      <c r="F125" s="33"/>
      <c r="G125" s="33"/>
      <c r="H125" s="33"/>
      <c r="I125" t="s">
        <v>8</v>
      </c>
    </row>
    <row r="126" spans="1:9" ht="16.2" x14ac:dyDescent="0.4">
      <c r="A126" s="33"/>
      <c r="B126" s="33" t="s">
        <v>334</v>
      </c>
      <c r="C126" s="33"/>
      <c r="D126" s="33"/>
      <c r="E126" s="33"/>
      <c r="F126" s="33"/>
      <c r="G126" s="33"/>
      <c r="H126" s="33"/>
    </row>
    <row r="127" spans="1:9" ht="16.2" x14ac:dyDescent="0.4">
      <c r="A127" s="33"/>
      <c r="B127" s="33"/>
      <c r="C127" s="33"/>
      <c r="D127" s="33"/>
      <c r="E127" s="33"/>
      <c r="F127" s="33"/>
      <c r="G127" s="33"/>
      <c r="H127" s="33"/>
    </row>
    <row r="128" spans="1:9" ht="17.399999999999999" thickBot="1" x14ac:dyDescent="0.5">
      <c r="A128" s="33"/>
      <c r="B128" s="35" t="s">
        <v>181</v>
      </c>
      <c r="C128" s="33"/>
      <c r="D128" s="33"/>
      <c r="E128" s="39">
        <f>E123+E125</f>
        <v>236693.37599999999</v>
      </c>
      <c r="F128" s="33"/>
      <c r="G128" s="33"/>
      <c r="H128" s="33"/>
    </row>
    <row r="129" spans="1:8" ht="16.8" thickTop="1" x14ac:dyDescent="0.4">
      <c r="A129" s="33"/>
      <c r="B129" s="33"/>
      <c r="C129" s="33"/>
      <c r="D129" s="33"/>
      <c r="E129" s="33"/>
      <c r="F129" s="33"/>
      <c r="G129" s="33"/>
      <c r="H129" s="33"/>
    </row>
    <row r="130" spans="1:8" ht="16.2" x14ac:dyDescent="0.4">
      <c r="A130" s="33"/>
      <c r="B130" s="33"/>
      <c r="C130" s="33"/>
      <c r="D130" s="33"/>
      <c r="E130" s="33"/>
      <c r="F130" s="33"/>
      <c r="G130" s="33"/>
      <c r="H130" s="33"/>
    </row>
    <row r="131" spans="1:8" ht="16.2" x14ac:dyDescent="0.4">
      <c r="A131" s="33" t="s">
        <v>182</v>
      </c>
      <c r="B131" s="33"/>
      <c r="C131" s="33"/>
      <c r="D131" s="33"/>
      <c r="E131" s="33"/>
      <c r="F131" s="33"/>
      <c r="G131" s="33"/>
      <c r="H131" s="33"/>
    </row>
    <row r="132" spans="1:8" ht="16.2" x14ac:dyDescent="0.4">
      <c r="A132" s="33" t="s">
        <v>335</v>
      </c>
      <c r="B132" s="33"/>
      <c r="C132" s="33"/>
      <c r="D132" s="33"/>
      <c r="E132" s="33"/>
      <c r="F132" s="33"/>
      <c r="G132" s="33"/>
      <c r="H132" s="33"/>
    </row>
    <row r="133" spans="1:8" ht="16.2" x14ac:dyDescent="0.4">
      <c r="A133" s="33" t="s">
        <v>344</v>
      </c>
      <c r="B133" s="33"/>
      <c r="C133" s="33"/>
      <c r="D133" s="33"/>
      <c r="E133" s="33"/>
      <c r="F133" s="33"/>
      <c r="G133" s="33"/>
      <c r="H133" s="33"/>
    </row>
    <row r="134" spans="1:8" ht="16.2" x14ac:dyDescent="0.4">
      <c r="A134" s="33"/>
      <c r="B134" s="33"/>
      <c r="C134" s="33"/>
      <c r="D134" s="33"/>
      <c r="E134" s="33"/>
      <c r="F134" s="33"/>
      <c r="G134" s="33"/>
      <c r="H134" s="33" t="s">
        <v>8</v>
      </c>
    </row>
    <row r="135" spans="1:8" ht="16.2" x14ac:dyDescent="0.4">
      <c r="A135" s="33"/>
      <c r="B135" s="33"/>
      <c r="C135" s="33"/>
      <c r="D135" s="33"/>
      <c r="E135" s="33"/>
      <c r="F135" s="33"/>
      <c r="G135" s="33"/>
      <c r="H135" s="33"/>
    </row>
    <row r="136" spans="1:8" ht="16.2" x14ac:dyDescent="0.4">
      <c r="A136" s="33"/>
      <c r="B136" s="33" t="s">
        <v>178</v>
      </c>
      <c r="C136" s="33" t="s">
        <v>8</v>
      </c>
      <c r="D136" s="33"/>
      <c r="E136" s="33">
        <f>F57</f>
        <v>204000</v>
      </c>
      <c r="F136" s="33"/>
      <c r="G136" s="33"/>
      <c r="H136" s="33"/>
    </row>
    <row r="137" spans="1:8" ht="16.2" x14ac:dyDescent="0.4">
      <c r="A137" s="33"/>
      <c r="B137" s="33"/>
      <c r="C137" s="33"/>
      <c r="D137" s="33"/>
      <c r="E137" s="33"/>
      <c r="F137" s="33"/>
      <c r="G137" s="33"/>
      <c r="H137" s="33"/>
    </row>
    <row r="138" spans="1:8" ht="16.2" x14ac:dyDescent="0.4">
      <c r="A138" s="33"/>
      <c r="B138" s="33" t="s">
        <v>336</v>
      </c>
      <c r="C138" s="33"/>
      <c r="D138" s="33"/>
      <c r="E138" s="33">
        <f>E125</f>
        <v>32693.375999999997</v>
      </c>
      <c r="F138" s="33"/>
      <c r="G138" s="33"/>
      <c r="H138" s="33"/>
    </row>
    <row r="139" spans="1:8" ht="16.2" x14ac:dyDescent="0.4">
      <c r="A139" s="33"/>
      <c r="B139" s="33" t="s">
        <v>337</v>
      </c>
      <c r="C139" s="33"/>
      <c r="D139" s="33"/>
      <c r="E139" s="33"/>
      <c r="F139" s="33"/>
      <c r="G139" s="33"/>
      <c r="H139" s="33"/>
    </row>
    <row r="140" spans="1:8" ht="16.2" x14ac:dyDescent="0.4">
      <c r="A140" s="33"/>
      <c r="B140" s="33" t="s">
        <v>183</v>
      </c>
      <c r="C140" s="33"/>
      <c r="D140" s="33"/>
      <c r="E140" s="33">
        <f>F61-E136-E138</f>
        <v>3306.6240000000034</v>
      </c>
      <c r="F140" s="33"/>
      <c r="G140" s="33"/>
      <c r="H140" s="33"/>
    </row>
    <row r="141" spans="1:8" ht="16.2" x14ac:dyDescent="0.4">
      <c r="A141" s="33"/>
      <c r="B141" s="33"/>
      <c r="C141" s="33"/>
      <c r="D141" s="33"/>
      <c r="E141" s="33"/>
      <c r="F141" s="33"/>
      <c r="G141" s="33"/>
      <c r="H141" s="33"/>
    </row>
    <row r="142" spans="1:8" ht="17.399999999999999" thickBot="1" x14ac:dyDescent="0.5">
      <c r="A142" s="33"/>
      <c r="B142" s="35" t="s">
        <v>181</v>
      </c>
      <c r="C142" s="33"/>
      <c r="D142" s="33"/>
      <c r="E142" s="39">
        <f>E136+E138+E140</f>
        <v>240000</v>
      </c>
      <c r="F142" s="33"/>
      <c r="G142" s="33"/>
      <c r="H142" s="33"/>
    </row>
    <row r="143" spans="1:8" ht="16.8" thickTop="1" x14ac:dyDescent="0.4">
      <c r="A143" s="33"/>
      <c r="B143" s="33"/>
      <c r="C143" s="33"/>
      <c r="D143" s="33"/>
      <c r="E143" s="33"/>
      <c r="F143" s="33"/>
      <c r="G143" s="33"/>
      <c r="H143" s="33"/>
    </row>
    <row r="144" spans="1:8" ht="16.2" x14ac:dyDescent="0.4">
      <c r="A144" s="33"/>
      <c r="B144" s="33"/>
      <c r="C144" s="33"/>
      <c r="D144" s="33"/>
      <c r="E144" s="33"/>
      <c r="F144" s="33"/>
      <c r="G144" s="33"/>
      <c r="H144" s="33"/>
    </row>
    <row r="145" spans="1:8" ht="16.2" x14ac:dyDescent="0.4">
      <c r="A145" s="33"/>
      <c r="B145" s="33"/>
      <c r="C145" s="33"/>
      <c r="D145" s="33"/>
      <c r="E145" s="33"/>
      <c r="F145" s="33"/>
      <c r="G145" s="33"/>
      <c r="H145" s="33"/>
    </row>
    <row r="146" spans="1:8" ht="16.2" x14ac:dyDescent="0.4">
      <c r="A146" s="33"/>
      <c r="B146" s="33"/>
      <c r="C146" s="33"/>
      <c r="D146" s="33"/>
      <c r="E146" s="33"/>
      <c r="F146" s="33"/>
      <c r="G146" s="33"/>
      <c r="H146" s="33"/>
    </row>
    <row r="147" spans="1:8" ht="16.2" x14ac:dyDescent="0.4">
      <c r="A147" s="33"/>
      <c r="B147" s="33"/>
      <c r="C147" s="33"/>
      <c r="D147" s="33"/>
      <c r="E147" s="33"/>
      <c r="F147" s="33"/>
      <c r="G147" s="33"/>
      <c r="H147" s="33"/>
    </row>
    <row r="148" spans="1:8" ht="16.2" x14ac:dyDescent="0.4">
      <c r="A148" s="33"/>
      <c r="B148" s="33"/>
      <c r="C148" s="33"/>
      <c r="D148" s="33"/>
      <c r="E148" s="33"/>
      <c r="F148" s="33"/>
      <c r="G148" s="33"/>
      <c r="H148" s="33"/>
    </row>
    <row r="149" spans="1:8" ht="16.2" x14ac:dyDescent="0.4">
      <c r="A149" s="33"/>
      <c r="B149" s="33"/>
      <c r="C149" s="33"/>
      <c r="D149" s="33"/>
      <c r="E149" s="33"/>
      <c r="F149" s="33"/>
      <c r="G149" s="33"/>
      <c r="H149" s="33"/>
    </row>
    <row r="150" spans="1:8" ht="16.8" x14ac:dyDescent="0.45">
      <c r="A150" s="35" t="s">
        <v>184</v>
      </c>
      <c r="B150" s="33"/>
      <c r="C150" s="33"/>
      <c r="D150" s="33"/>
      <c r="E150" s="33"/>
      <c r="F150" s="33"/>
      <c r="G150" s="33"/>
      <c r="H150" s="33"/>
    </row>
    <row r="151" spans="1:8" ht="16.2" x14ac:dyDescent="0.4">
      <c r="A151" s="33"/>
      <c r="B151" s="33"/>
      <c r="C151" s="33"/>
      <c r="D151" s="33"/>
      <c r="E151" s="33"/>
      <c r="F151" s="33"/>
      <c r="G151" s="33"/>
      <c r="H151" s="33"/>
    </row>
    <row r="152" spans="1:8" ht="16.2" x14ac:dyDescent="0.4">
      <c r="A152" s="33" t="s">
        <v>185</v>
      </c>
      <c r="B152" s="33"/>
      <c r="C152" s="33"/>
      <c r="D152" s="33"/>
      <c r="E152" s="33"/>
      <c r="F152" s="33"/>
      <c r="G152" s="33"/>
      <c r="H152" s="33"/>
    </row>
    <row r="153" spans="1:8" ht="16.2" x14ac:dyDescent="0.4">
      <c r="A153" s="33" t="s">
        <v>186</v>
      </c>
      <c r="B153" s="33"/>
      <c r="C153" s="33"/>
      <c r="D153" s="33"/>
      <c r="E153" s="33"/>
      <c r="F153" s="33"/>
      <c r="G153" s="33"/>
      <c r="H153" s="33"/>
    </row>
    <row r="154" spans="1:8" ht="16.2" x14ac:dyDescent="0.4">
      <c r="A154" s="33" t="s">
        <v>340</v>
      </c>
      <c r="B154" s="33"/>
      <c r="C154" s="33"/>
      <c r="D154" s="33"/>
      <c r="E154" s="33"/>
      <c r="F154" s="33"/>
      <c r="G154" s="33"/>
      <c r="H154" s="33"/>
    </row>
    <row r="155" spans="1:8" ht="16.2" x14ac:dyDescent="0.4">
      <c r="A155" s="33" t="s">
        <v>338</v>
      </c>
      <c r="B155" s="33"/>
      <c r="C155" s="33"/>
      <c r="D155" s="33"/>
      <c r="E155" s="33"/>
      <c r="F155" s="33"/>
      <c r="G155" s="33"/>
      <c r="H155" s="33"/>
    </row>
    <row r="156" spans="1:8" ht="16.2" x14ac:dyDescent="0.4">
      <c r="A156" s="33"/>
      <c r="B156" s="33"/>
      <c r="C156" s="33"/>
      <c r="D156" s="33"/>
      <c r="E156" s="33"/>
      <c r="F156" s="33"/>
      <c r="G156" s="33"/>
      <c r="H156" s="33"/>
    </row>
    <row r="157" spans="1:8" ht="16.8" x14ac:dyDescent="0.45">
      <c r="A157" s="35" t="s">
        <v>187</v>
      </c>
      <c r="B157" s="33"/>
      <c r="C157" s="33"/>
      <c r="D157" s="33"/>
      <c r="E157" s="33"/>
      <c r="F157" s="33"/>
      <c r="G157" s="33"/>
      <c r="H157" s="33"/>
    </row>
    <row r="158" spans="1:8" ht="16.2" x14ac:dyDescent="0.4">
      <c r="A158" s="33"/>
      <c r="B158" s="33"/>
      <c r="C158" s="33"/>
      <c r="D158" s="33"/>
      <c r="E158" s="33"/>
      <c r="F158" s="33"/>
      <c r="G158" s="33"/>
      <c r="H158" s="33"/>
    </row>
    <row r="159" spans="1:8" ht="16.2" x14ac:dyDescent="0.4">
      <c r="A159" s="33"/>
      <c r="B159" s="33" t="s">
        <v>188</v>
      </c>
      <c r="C159" s="33"/>
      <c r="D159" s="33"/>
      <c r="E159" s="33">
        <v>2950</v>
      </c>
      <c r="F159" s="33"/>
      <c r="G159" s="33"/>
      <c r="H159" s="33"/>
    </row>
    <row r="160" spans="1:8" ht="16.2" x14ac:dyDescent="0.4">
      <c r="A160" s="33"/>
      <c r="B160" s="33" t="s">
        <v>341</v>
      </c>
      <c r="C160" s="33"/>
      <c r="D160" s="33"/>
      <c r="E160" s="33">
        <f>89.62*30.4</f>
        <v>2724.4479999999999</v>
      </c>
      <c r="F160" s="33"/>
      <c r="G160" s="33"/>
      <c r="H160" s="33"/>
    </row>
    <row r="161" spans="1:8" ht="17.399999999999999" thickBot="1" x14ac:dyDescent="0.5">
      <c r="A161" s="33"/>
      <c r="B161" s="35" t="s">
        <v>190</v>
      </c>
      <c r="C161" s="33"/>
      <c r="D161" s="33"/>
      <c r="E161" s="39">
        <f>E159-E160</f>
        <v>225.55200000000013</v>
      </c>
      <c r="F161" s="33"/>
      <c r="G161" s="33"/>
      <c r="H161" s="33"/>
    </row>
    <row r="162" spans="1:8" ht="17.399999999999999" thickTop="1" x14ac:dyDescent="0.45">
      <c r="A162" s="33"/>
      <c r="B162" s="35"/>
      <c r="C162" s="33"/>
      <c r="D162" s="33"/>
      <c r="E162" s="35"/>
      <c r="F162" s="33"/>
      <c r="G162" s="33"/>
      <c r="H162" s="33"/>
    </row>
    <row r="163" spans="1:8" ht="16.2" x14ac:dyDescent="0.4">
      <c r="A163" s="33"/>
      <c r="B163" s="33"/>
      <c r="C163" s="33"/>
      <c r="D163" s="33"/>
      <c r="E163" s="33"/>
      <c r="F163" s="33"/>
      <c r="G163" s="33"/>
      <c r="H163" s="33"/>
    </row>
    <row r="164" spans="1:8" ht="16.8" x14ac:dyDescent="0.45">
      <c r="A164" s="35" t="s">
        <v>191</v>
      </c>
      <c r="B164" s="33"/>
      <c r="C164" s="33"/>
      <c r="D164" s="33"/>
      <c r="E164" s="33"/>
      <c r="F164" s="33"/>
      <c r="G164" s="33"/>
      <c r="H164" s="33"/>
    </row>
    <row r="165" spans="1:8" ht="16.8" x14ac:dyDescent="0.45">
      <c r="A165" s="35"/>
      <c r="B165" s="33"/>
      <c r="C165" s="33"/>
      <c r="D165" s="33"/>
      <c r="E165" s="33"/>
      <c r="F165" s="33"/>
      <c r="G165" s="33"/>
      <c r="H165" s="33"/>
    </row>
    <row r="166" spans="1:8" ht="16.8" x14ac:dyDescent="0.45">
      <c r="A166" s="35"/>
      <c r="B166" s="33"/>
      <c r="C166" s="33"/>
      <c r="D166" s="33"/>
      <c r="E166" s="33"/>
      <c r="F166" s="33"/>
      <c r="G166" s="33"/>
      <c r="H166" s="33"/>
    </row>
    <row r="167" spans="1:8" ht="16.2" x14ac:dyDescent="0.4">
      <c r="A167" s="33"/>
      <c r="B167" s="33">
        <v>10000</v>
      </c>
      <c r="C167" s="33"/>
      <c r="D167" s="33"/>
      <c r="E167" s="33"/>
      <c r="F167" s="33"/>
      <c r="G167" s="33"/>
      <c r="H167" s="33"/>
    </row>
    <row r="168" spans="1:8" ht="16.2" x14ac:dyDescent="0.4">
      <c r="A168" s="33"/>
      <c r="B168" s="40">
        <v>9614.67</v>
      </c>
      <c r="C168" s="33"/>
      <c r="D168" s="33"/>
      <c r="E168" s="33"/>
      <c r="F168" s="33"/>
      <c r="G168" s="33"/>
      <c r="H168" s="33"/>
    </row>
    <row r="169" spans="1:8" ht="16.2" x14ac:dyDescent="0.4">
      <c r="A169" s="33"/>
      <c r="B169" s="33">
        <f>B167-B168</f>
        <v>385.32999999999993</v>
      </c>
      <c r="C169" s="33"/>
      <c r="D169" s="33"/>
      <c r="E169" s="33"/>
      <c r="F169" s="33"/>
      <c r="G169" s="33"/>
      <c r="H169" s="33"/>
    </row>
    <row r="170" spans="1:8" ht="16.2" x14ac:dyDescent="0.4">
      <c r="A170" s="33"/>
      <c r="B170" s="41">
        <v>0.16</v>
      </c>
      <c r="C170" s="33"/>
      <c r="D170" s="33"/>
      <c r="E170" s="33"/>
      <c r="F170" s="33"/>
      <c r="G170" s="33"/>
      <c r="H170" s="33"/>
    </row>
    <row r="171" spans="1:8" ht="16.2" x14ac:dyDescent="0.4">
      <c r="A171" s="33"/>
      <c r="B171" s="33">
        <f>B169*B170</f>
        <v>61.652799999999992</v>
      </c>
      <c r="C171" s="33"/>
      <c r="D171" s="33"/>
      <c r="E171" s="33"/>
      <c r="F171" s="33"/>
      <c r="G171" s="33"/>
      <c r="H171" s="33"/>
    </row>
    <row r="172" spans="1:8" ht="16.2" x14ac:dyDescent="0.4">
      <c r="A172" s="33"/>
      <c r="B172" s="42">
        <v>772.1</v>
      </c>
      <c r="C172" s="33"/>
      <c r="D172" s="33"/>
      <c r="E172" s="33"/>
      <c r="F172" s="33"/>
      <c r="G172" s="33"/>
      <c r="H172" s="33"/>
    </row>
    <row r="173" spans="1:8" ht="17.399999999999999" thickBot="1" x14ac:dyDescent="0.5">
      <c r="A173" s="33"/>
      <c r="B173" s="39">
        <f>B171+B172</f>
        <v>833.75279999999998</v>
      </c>
      <c r="C173" s="33" t="s">
        <v>192</v>
      </c>
      <c r="D173" s="33"/>
      <c r="E173" s="33"/>
      <c r="F173" s="33"/>
      <c r="G173" s="33"/>
      <c r="H173" s="33"/>
    </row>
    <row r="174" spans="1:8" ht="17.399999999999999" thickTop="1" x14ac:dyDescent="0.45">
      <c r="A174" s="33"/>
      <c r="B174" s="35"/>
      <c r="C174" s="33"/>
      <c r="D174" s="33"/>
      <c r="E174" s="33"/>
      <c r="F174" s="33"/>
      <c r="G174" s="33"/>
      <c r="H174" s="33"/>
    </row>
    <row r="175" spans="1:8" ht="16.2" x14ac:dyDescent="0.4">
      <c r="A175" s="33"/>
      <c r="B175" s="33"/>
      <c r="C175" s="33"/>
      <c r="D175" s="33"/>
      <c r="E175" s="33"/>
      <c r="F175" s="33"/>
      <c r="G175" s="33"/>
      <c r="H175" s="33"/>
    </row>
    <row r="176" spans="1:8" ht="16.8" x14ac:dyDescent="0.45">
      <c r="A176" s="35" t="s">
        <v>193</v>
      </c>
      <c r="B176" s="33"/>
      <c r="C176" s="33"/>
      <c r="D176" s="33"/>
      <c r="E176" s="33"/>
      <c r="F176" s="33"/>
      <c r="G176" s="33"/>
      <c r="H176" s="33"/>
    </row>
    <row r="177" spans="1:8" ht="16.8" x14ac:dyDescent="0.45">
      <c r="A177" s="35"/>
      <c r="B177" s="33"/>
      <c r="C177" s="33"/>
      <c r="D177" s="33"/>
      <c r="E177" s="33"/>
      <c r="F177" s="33"/>
      <c r="G177" s="33"/>
      <c r="H177" s="33"/>
    </row>
    <row r="178" spans="1:8" ht="16.2" x14ac:dyDescent="0.4">
      <c r="A178" s="33"/>
      <c r="B178" s="33"/>
      <c r="C178" s="33"/>
      <c r="D178" s="33"/>
      <c r="E178" s="33"/>
      <c r="F178" s="33"/>
      <c r="G178" s="33"/>
      <c r="H178" s="33"/>
    </row>
    <row r="179" spans="1:8" ht="16.2" x14ac:dyDescent="0.4">
      <c r="A179" s="33"/>
      <c r="B179" s="33">
        <f>B167</f>
        <v>10000</v>
      </c>
      <c r="C179" s="33" t="s">
        <v>194</v>
      </c>
      <c r="D179" s="33"/>
      <c r="E179" s="33"/>
      <c r="F179" s="33"/>
      <c r="G179" s="33"/>
      <c r="H179" s="33"/>
    </row>
    <row r="180" spans="1:8" ht="16.2" x14ac:dyDescent="0.4">
      <c r="A180" s="33"/>
      <c r="B180" s="43">
        <f>E161</f>
        <v>225.55200000000013</v>
      </c>
      <c r="C180" s="33" t="s">
        <v>195</v>
      </c>
      <c r="D180" s="33"/>
      <c r="E180" s="33"/>
      <c r="F180" s="33"/>
      <c r="G180" s="33"/>
      <c r="H180" s="33"/>
    </row>
    <row r="181" spans="1:8" ht="16.2" x14ac:dyDescent="0.4">
      <c r="A181" s="33"/>
      <c r="B181" s="33">
        <f>B179+B180</f>
        <v>10225.552</v>
      </c>
      <c r="C181" s="33" t="s">
        <v>196</v>
      </c>
      <c r="D181" s="33"/>
      <c r="E181" s="33"/>
      <c r="F181" s="33"/>
      <c r="G181" s="33"/>
      <c r="H181" s="33"/>
    </row>
    <row r="182" spans="1:8" ht="16.2" x14ac:dyDescent="0.4">
      <c r="A182" s="33"/>
      <c r="B182" s="40">
        <v>9614.67</v>
      </c>
      <c r="C182" s="33"/>
      <c r="D182" s="33"/>
      <c r="E182" s="33"/>
      <c r="F182" s="33"/>
      <c r="G182" s="33"/>
      <c r="H182" s="33"/>
    </row>
    <row r="183" spans="1:8" ht="16.2" x14ac:dyDescent="0.4">
      <c r="A183" s="33"/>
      <c r="B183" s="33">
        <f>B181-B182</f>
        <v>610.88199999999961</v>
      </c>
      <c r="C183" s="33"/>
      <c r="D183" s="33"/>
      <c r="E183" s="33"/>
      <c r="F183" s="33"/>
      <c r="G183" s="33"/>
      <c r="H183" s="33"/>
    </row>
    <row r="184" spans="1:8" ht="16.2" x14ac:dyDescent="0.4">
      <c r="A184" s="33"/>
      <c r="B184" s="41">
        <v>0.16</v>
      </c>
      <c r="C184" s="33"/>
      <c r="D184" s="33"/>
      <c r="E184" s="33"/>
      <c r="F184" s="33"/>
      <c r="G184" s="33"/>
      <c r="H184" s="33"/>
    </row>
    <row r="185" spans="1:8" ht="16.2" x14ac:dyDescent="0.4">
      <c r="A185" s="33"/>
      <c r="B185" s="33">
        <f>B183*B184</f>
        <v>97.741119999999938</v>
      </c>
      <c r="C185" s="33"/>
      <c r="D185" s="33"/>
      <c r="E185" s="33"/>
      <c r="F185" s="33"/>
      <c r="G185" s="33"/>
      <c r="H185" s="33"/>
    </row>
    <row r="186" spans="1:8" ht="16.2" x14ac:dyDescent="0.4">
      <c r="A186" s="33"/>
      <c r="B186" s="42">
        <v>772.1</v>
      </c>
      <c r="C186" s="33"/>
      <c r="D186" s="33"/>
      <c r="E186" s="33"/>
      <c r="F186" s="33"/>
      <c r="G186" s="33"/>
      <c r="H186" s="33"/>
    </row>
    <row r="187" spans="1:8" ht="17.399999999999999" thickBot="1" x14ac:dyDescent="0.5">
      <c r="A187" s="33"/>
      <c r="B187" s="39">
        <f>B185+B186</f>
        <v>869.84111999999993</v>
      </c>
      <c r="C187" s="33"/>
      <c r="D187" s="33"/>
      <c r="E187" s="33"/>
      <c r="F187" s="33"/>
      <c r="G187" s="33"/>
      <c r="H187" s="33"/>
    </row>
    <row r="188" spans="1:8" ht="17.399999999999999" thickTop="1" x14ac:dyDescent="0.45">
      <c r="A188" s="33"/>
      <c r="B188" s="35"/>
      <c r="C188" s="33"/>
      <c r="D188" s="33"/>
      <c r="E188" s="33"/>
      <c r="F188" s="33"/>
      <c r="G188" s="33"/>
      <c r="H188" s="33"/>
    </row>
    <row r="189" spans="1:8" ht="16.2" x14ac:dyDescent="0.4">
      <c r="A189" s="33"/>
      <c r="B189" s="33"/>
      <c r="C189" s="33"/>
      <c r="D189" s="33"/>
      <c r="E189" s="33"/>
      <c r="F189" s="33"/>
      <c r="G189" s="33"/>
      <c r="H189" s="33"/>
    </row>
    <row r="190" spans="1:8" ht="16.2" x14ac:dyDescent="0.4">
      <c r="A190" s="33" t="s">
        <v>197</v>
      </c>
      <c r="B190" s="33"/>
      <c r="C190" s="33"/>
      <c r="D190" s="33"/>
      <c r="E190" s="33"/>
      <c r="F190" s="33"/>
      <c r="G190" s="33" t="s">
        <v>198</v>
      </c>
      <c r="H190" s="33"/>
    </row>
    <row r="191" spans="1:8" ht="16.8" x14ac:dyDescent="0.45">
      <c r="A191" s="33"/>
      <c r="B191" s="33">
        <f>B187</f>
        <v>869.84111999999993</v>
      </c>
      <c r="C191" s="33" t="s">
        <v>199</v>
      </c>
      <c r="D191" s="33">
        <f>B173</f>
        <v>833.75279999999998</v>
      </c>
      <c r="E191" s="33" t="s">
        <v>200</v>
      </c>
      <c r="F191" s="35">
        <f>B191-D191</f>
        <v>36.088319999999953</v>
      </c>
      <c r="G191" s="33" t="s">
        <v>123</v>
      </c>
      <c r="H191" s="33"/>
    </row>
    <row r="192" spans="1:8" ht="16.2" x14ac:dyDescent="0.4">
      <c r="A192" s="33"/>
      <c r="B192" s="33"/>
      <c r="C192" s="33"/>
      <c r="D192" s="33"/>
      <c r="E192" s="33"/>
      <c r="F192" s="33"/>
      <c r="G192" s="33" t="s">
        <v>124</v>
      </c>
      <c r="H192" s="33"/>
    </row>
    <row r="193" spans="1:8" ht="16.2" x14ac:dyDescent="0.4">
      <c r="A193" s="33"/>
      <c r="B193" s="33"/>
      <c r="C193" s="33"/>
      <c r="D193" s="33"/>
      <c r="E193" s="33"/>
      <c r="F193" s="33"/>
      <c r="G193" s="33"/>
      <c r="H193" s="33"/>
    </row>
    <row r="194" spans="1:8" ht="16.2" x14ac:dyDescent="0.4">
      <c r="A194" s="33"/>
      <c r="B194" s="33"/>
      <c r="C194" s="33"/>
      <c r="D194" s="33"/>
      <c r="E194" s="33"/>
      <c r="F194" s="33"/>
      <c r="G194" s="33"/>
      <c r="H194" s="33"/>
    </row>
    <row r="195" spans="1:8" ht="16.2" x14ac:dyDescent="0.4">
      <c r="A195" s="33"/>
      <c r="B195" s="33"/>
      <c r="C195" s="33"/>
      <c r="D195" s="33"/>
      <c r="E195" s="33"/>
      <c r="F195" s="33"/>
      <c r="G195" s="33"/>
      <c r="H195" s="33"/>
    </row>
    <row r="196" spans="1:8" ht="16.2" x14ac:dyDescent="0.4">
      <c r="A196" s="33"/>
      <c r="B196" s="33"/>
      <c r="C196" s="33"/>
      <c r="D196" s="33"/>
      <c r="E196" s="33"/>
      <c r="F196" s="33"/>
      <c r="G196" s="33"/>
      <c r="H196" s="33"/>
    </row>
    <row r="197" spans="1:8" ht="16.8" x14ac:dyDescent="0.45">
      <c r="A197" s="35" t="s">
        <v>339</v>
      </c>
      <c r="B197" s="33"/>
      <c r="C197" s="33"/>
      <c r="D197" s="33"/>
      <c r="E197" s="33"/>
      <c r="F197" s="33"/>
      <c r="G197" s="33"/>
      <c r="H197" s="33"/>
    </row>
    <row r="198" spans="1:8" ht="16.2" x14ac:dyDescent="0.4">
      <c r="A198" s="33"/>
      <c r="B198" s="33"/>
      <c r="C198" s="33"/>
      <c r="D198" s="33"/>
      <c r="E198" s="33"/>
      <c r="F198" s="33"/>
      <c r="G198" s="33"/>
      <c r="H198" s="33"/>
    </row>
    <row r="199" spans="1:8" ht="16.8" x14ac:dyDescent="0.45">
      <c r="A199" s="35" t="s">
        <v>201</v>
      </c>
      <c r="B199" s="33"/>
      <c r="C199" s="33"/>
      <c r="D199" s="33"/>
      <c r="E199" s="33"/>
      <c r="F199" s="33"/>
      <c r="G199" s="33"/>
      <c r="H199" s="33"/>
    </row>
    <row r="200" spans="1:8" ht="16.2" x14ac:dyDescent="0.4">
      <c r="A200" s="33"/>
      <c r="B200" s="33" t="s">
        <v>188</v>
      </c>
      <c r="C200" s="33"/>
      <c r="D200" s="33"/>
      <c r="E200" s="33">
        <f>E159</f>
        <v>2950</v>
      </c>
      <c r="F200" s="33"/>
      <c r="G200" s="33"/>
      <c r="H200" s="33"/>
    </row>
    <row r="201" spans="1:8" ht="16.2" x14ac:dyDescent="0.4">
      <c r="A201" s="33" t="s">
        <v>8</v>
      </c>
      <c r="B201" s="33" t="s">
        <v>341</v>
      </c>
      <c r="C201" s="33"/>
      <c r="D201" s="33"/>
      <c r="E201" s="43">
        <f>E160</f>
        <v>2724.4479999999999</v>
      </c>
      <c r="F201" s="33"/>
      <c r="G201" s="33"/>
      <c r="H201" s="33"/>
    </row>
    <row r="202" spans="1:8" ht="16.8" x14ac:dyDescent="0.45">
      <c r="A202" s="33"/>
      <c r="B202" s="35" t="s">
        <v>190</v>
      </c>
      <c r="C202" s="33"/>
      <c r="D202" s="33"/>
      <c r="E202" s="35">
        <f>E200-E201</f>
        <v>225.55200000000013</v>
      </c>
      <c r="F202" s="33"/>
      <c r="G202" s="33"/>
      <c r="H202" s="33"/>
    </row>
    <row r="203" spans="1:8" ht="16.2" x14ac:dyDescent="0.4">
      <c r="A203" s="33"/>
      <c r="B203" s="33"/>
      <c r="C203" s="33" t="s">
        <v>202</v>
      </c>
      <c r="D203" s="33"/>
      <c r="E203" s="44">
        <v>365</v>
      </c>
      <c r="F203" s="33"/>
      <c r="G203" s="33"/>
      <c r="H203" s="33"/>
    </row>
    <row r="204" spans="1:8" ht="16.2" x14ac:dyDescent="0.4">
      <c r="A204" s="33"/>
      <c r="B204" s="33"/>
      <c r="C204" s="33" t="s">
        <v>203</v>
      </c>
      <c r="D204" s="33"/>
      <c r="E204" s="45">
        <v>30.4</v>
      </c>
      <c r="F204" s="33"/>
      <c r="G204" s="33"/>
      <c r="H204" s="33"/>
    </row>
    <row r="205" spans="1:8" ht="17.399999999999999" thickBot="1" x14ac:dyDescent="0.5">
      <c r="A205" s="33"/>
      <c r="B205" s="35" t="s">
        <v>204</v>
      </c>
      <c r="C205" s="33"/>
      <c r="D205" s="33"/>
      <c r="E205" s="39">
        <f>E202/365*30.4</f>
        <v>18.785700821917818</v>
      </c>
      <c r="F205" s="33"/>
      <c r="G205" s="33"/>
      <c r="H205" s="33"/>
    </row>
    <row r="206" spans="1:8" ht="17.399999999999999" thickTop="1" x14ac:dyDescent="0.45">
      <c r="A206" s="35" t="s">
        <v>205</v>
      </c>
      <c r="B206" s="33"/>
      <c r="C206" s="33" t="s">
        <v>8</v>
      </c>
      <c r="D206" s="33"/>
      <c r="E206" s="33"/>
      <c r="F206" s="33"/>
      <c r="G206" s="33"/>
      <c r="H206" s="33"/>
    </row>
    <row r="207" spans="1:8" ht="16.2" x14ac:dyDescent="0.4">
      <c r="A207" s="33">
        <f>E205</f>
        <v>18.785700821917818</v>
      </c>
      <c r="B207" s="33" t="s">
        <v>206</v>
      </c>
      <c r="C207" s="33">
        <f>B167</f>
        <v>10000</v>
      </c>
      <c r="D207" s="33" t="s">
        <v>207</v>
      </c>
      <c r="E207" s="33">
        <f>A207+C207</f>
        <v>10018.785700821918</v>
      </c>
      <c r="F207" s="33" t="s">
        <v>208</v>
      </c>
      <c r="G207" s="33">
        <f>F214</f>
        <v>836.7585121315069</v>
      </c>
      <c r="H207" s="33"/>
    </row>
    <row r="208" spans="1:8" ht="16.2" x14ac:dyDescent="0.4">
      <c r="A208" s="33"/>
      <c r="B208" s="33"/>
      <c r="C208" s="33" t="s">
        <v>209</v>
      </c>
      <c r="D208" s="33"/>
      <c r="E208" s="33"/>
      <c r="F208" s="33">
        <f>E207</f>
        <v>10018.785700821918</v>
      </c>
      <c r="G208" s="33"/>
      <c r="H208" s="33"/>
    </row>
    <row r="209" spans="1:8" ht="16.2" x14ac:dyDescent="0.4">
      <c r="A209" s="33"/>
      <c r="B209" s="33"/>
      <c r="C209" s="33"/>
      <c r="D209" s="33"/>
      <c r="E209" s="33"/>
      <c r="F209" s="40">
        <v>9614.67</v>
      </c>
      <c r="G209" s="33"/>
      <c r="H209" s="33"/>
    </row>
    <row r="210" spans="1:8" ht="16.2" x14ac:dyDescent="0.4">
      <c r="A210" s="33"/>
      <c r="B210" s="33"/>
      <c r="C210" s="33"/>
      <c r="D210" s="33"/>
      <c r="E210" s="33"/>
      <c r="F210" s="33">
        <f>F208-F209</f>
        <v>404.11570082191793</v>
      </c>
      <c r="G210" s="33"/>
      <c r="H210" s="33"/>
    </row>
    <row r="211" spans="1:8" ht="16.2" x14ac:dyDescent="0.4">
      <c r="A211" s="33"/>
      <c r="B211" s="33"/>
      <c r="C211" s="33"/>
      <c r="D211" s="33"/>
      <c r="E211" s="33"/>
      <c r="F211" s="41">
        <v>0.16</v>
      </c>
      <c r="G211" s="33"/>
      <c r="H211" s="33"/>
    </row>
    <row r="212" spans="1:8" ht="16.2" x14ac:dyDescent="0.4">
      <c r="A212" s="33"/>
      <c r="B212" s="33"/>
      <c r="C212" s="33"/>
      <c r="D212" s="33"/>
      <c r="E212" s="33"/>
      <c r="F212" s="33">
        <f>F210*F211</f>
        <v>64.658512131506868</v>
      </c>
      <c r="G212" s="33"/>
      <c r="H212" s="33"/>
    </row>
    <row r="213" spans="1:8" ht="16.2" x14ac:dyDescent="0.4">
      <c r="A213" s="33"/>
      <c r="B213" s="33"/>
      <c r="C213" s="33"/>
      <c r="D213" s="33"/>
      <c r="E213" s="33"/>
      <c r="F213" s="42">
        <v>772.1</v>
      </c>
      <c r="G213" s="33"/>
      <c r="H213" s="33"/>
    </row>
    <row r="214" spans="1:8" ht="17.399999999999999" thickBot="1" x14ac:dyDescent="0.5">
      <c r="A214" s="33"/>
      <c r="B214" s="33"/>
      <c r="C214" s="33"/>
      <c r="D214" s="33"/>
      <c r="E214" s="33"/>
      <c r="F214" s="39">
        <f>F212+F213</f>
        <v>836.7585121315069</v>
      </c>
      <c r="G214" s="35" t="s">
        <v>192</v>
      </c>
      <c r="H214" s="33"/>
    </row>
    <row r="215" spans="1:8" ht="17.399999999999999" thickTop="1" x14ac:dyDescent="0.45">
      <c r="A215" s="35" t="s">
        <v>210</v>
      </c>
      <c r="B215" s="33"/>
      <c r="C215" s="33"/>
      <c r="D215" s="33"/>
      <c r="E215" s="33"/>
      <c r="F215" s="33"/>
      <c r="G215" s="33"/>
      <c r="H215" s="33"/>
    </row>
    <row r="216" spans="1:8" ht="16.8" x14ac:dyDescent="0.45">
      <c r="A216" s="33"/>
      <c r="B216" s="33">
        <f>F214</f>
        <v>836.7585121315069</v>
      </c>
      <c r="C216" s="33" t="s">
        <v>211</v>
      </c>
      <c r="D216" s="33">
        <f>B173</f>
        <v>833.75279999999998</v>
      </c>
      <c r="E216" s="33" t="s">
        <v>212</v>
      </c>
      <c r="F216" s="35">
        <f>B216-D216</f>
        <v>3.0057121315069253</v>
      </c>
      <c r="G216" s="33"/>
      <c r="H216" s="33"/>
    </row>
    <row r="217" spans="1:8" ht="16.2" x14ac:dyDescent="0.4">
      <c r="A217" s="33"/>
      <c r="B217" s="33"/>
      <c r="C217" s="33"/>
      <c r="D217" s="33"/>
      <c r="E217" s="33"/>
      <c r="F217" s="33"/>
      <c r="G217" s="33"/>
      <c r="H217" s="33"/>
    </row>
    <row r="218" spans="1:8" ht="16.8" x14ac:dyDescent="0.45">
      <c r="A218" s="35" t="s">
        <v>213</v>
      </c>
      <c r="B218" s="33"/>
      <c r="C218" s="33"/>
      <c r="D218" s="33"/>
      <c r="E218" s="33"/>
      <c r="F218" s="33"/>
      <c r="G218" s="33"/>
      <c r="H218" s="33"/>
    </row>
    <row r="219" spans="1:8" ht="16.2" x14ac:dyDescent="0.4">
      <c r="A219" s="33"/>
      <c r="B219" s="33">
        <f>F216</f>
        <v>3.0057121315069253</v>
      </c>
      <c r="C219" s="33" t="s">
        <v>214</v>
      </c>
      <c r="D219" s="33">
        <f>E205</f>
        <v>18.785700821917818</v>
      </c>
      <c r="E219" s="33" t="s">
        <v>215</v>
      </c>
      <c r="F219" s="46">
        <f>B219/D219</f>
        <v>0.16000000000000397</v>
      </c>
      <c r="G219" s="33"/>
      <c r="H219" s="33"/>
    </row>
    <row r="220" spans="1:8" ht="16.2" x14ac:dyDescent="0.4">
      <c r="A220" s="33"/>
      <c r="B220" s="33"/>
      <c r="C220" s="33"/>
      <c r="D220" s="33"/>
      <c r="E220" s="33"/>
      <c r="F220" s="33" t="s">
        <v>216</v>
      </c>
      <c r="G220" s="33"/>
      <c r="H220" s="33"/>
    </row>
    <row r="221" spans="1:8" ht="17.399999999999999" thickBot="1" x14ac:dyDescent="0.5">
      <c r="A221" s="33"/>
      <c r="B221" s="33"/>
      <c r="C221" s="33"/>
      <c r="D221" s="33"/>
      <c r="E221" s="33"/>
      <c r="F221" s="47">
        <f>F219*1</f>
        <v>0.16000000000000397</v>
      </c>
      <c r="G221" s="33"/>
      <c r="H221" s="33"/>
    </row>
    <row r="222" spans="1:8" ht="16.8" x14ac:dyDescent="0.45">
      <c r="A222" s="35" t="s">
        <v>217</v>
      </c>
      <c r="B222" s="33"/>
      <c r="C222" s="33"/>
      <c r="D222" s="33"/>
      <c r="E222" s="33"/>
      <c r="F222" s="33"/>
      <c r="G222" s="33"/>
      <c r="H222" s="33"/>
    </row>
    <row r="223" spans="1:8" ht="16.8" x14ac:dyDescent="0.45">
      <c r="A223" s="33"/>
      <c r="B223" s="33">
        <f>E161</f>
        <v>225.55200000000013</v>
      </c>
      <c r="C223" s="33" t="s">
        <v>218</v>
      </c>
      <c r="D223" s="48">
        <f>F221</f>
        <v>0.16000000000000397</v>
      </c>
      <c r="E223" s="33" t="s">
        <v>207</v>
      </c>
      <c r="F223" s="35">
        <f>B223*D223</f>
        <v>36.08832000000092</v>
      </c>
      <c r="G223" s="35" t="s">
        <v>219</v>
      </c>
      <c r="H223" s="33"/>
    </row>
    <row r="224" spans="1:8" ht="16.8" x14ac:dyDescent="0.45">
      <c r="A224" s="33"/>
      <c r="B224" s="33"/>
      <c r="C224" s="33"/>
      <c r="D224" s="46"/>
      <c r="E224" s="33"/>
      <c r="F224" s="35"/>
      <c r="G224" s="35"/>
      <c r="H224" s="33"/>
    </row>
    <row r="225" spans="1:8" ht="16.8" x14ac:dyDescent="0.45">
      <c r="A225" s="33"/>
      <c r="B225" s="33"/>
      <c r="C225" s="33"/>
      <c r="D225" s="46"/>
      <c r="E225" s="33"/>
      <c r="F225" s="35"/>
      <c r="G225" s="35"/>
      <c r="H225" s="33"/>
    </row>
    <row r="226" spans="1:8" ht="16.8" x14ac:dyDescent="0.45">
      <c r="A226" s="33"/>
      <c r="B226" s="33"/>
      <c r="C226" s="33"/>
      <c r="D226" s="46"/>
      <c r="E226" s="33"/>
      <c r="F226" s="35"/>
      <c r="G226" s="35"/>
      <c r="H226" s="33"/>
    </row>
    <row r="227" spans="1:8" ht="16.2" x14ac:dyDescent="0.4">
      <c r="A227" s="33"/>
      <c r="B227" s="33"/>
      <c r="C227" s="33"/>
      <c r="D227" s="33"/>
      <c r="E227" s="33"/>
      <c r="F227" s="33"/>
      <c r="G227" s="33"/>
      <c r="H227" s="33"/>
    </row>
    <row r="228" spans="1:8" ht="16.8" x14ac:dyDescent="0.45">
      <c r="A228" s="35" t="s">
        <v>220</v>
      </c>
      <c r="B228" s="33"/>
      <c r="C228" s="33"/>
      <c r="D228" s="33"/>
      <c r="E228" s="33"/>
      <c r="F228" s="33"/>
      <c r="G228" s="33"/>
      <c r="H228" s="33"/>
    </row>
    <row r="229" spans="1:8" ht="16.2" x14ac:dyDescent="0.4">
      <c r="A229" s="33"/>
      <c r="B229" s="33"/>
      <c r="C229" s="33"/>
      <c r="D229" s="33"/>
      <c r="E229" s="33"/>
      <c r="F229" s="33"/>
      <c r="G229" s="33"/>
      <c r="H229" s="33"/>
    </row>
    <row r="230" spans="1:8" ht="16.2" x14ac:dyDescent="0.4">
      <c r="A230" s="33" t="s">
        <v>185</v>
      </c>
      <c r="B230" s="33"/>
      <c r="C230" s="33"/>
      <c r="D230" s="33"/>
      <c r="E230" s="33"/>
      <c r="F230" s="33"/>
      <c r="G230" s="33"/>
      <c r="H230" s="33"/>
    </row>
    <row r="231" spans="1:8" ht="16.2" x14ac:dyDescent="0.4">
      <c r="A231" s="33" t="s">
        <v>221</v>
      </c>
      <c r="B231" s="33"/>
      <c r="C231" s="33"/>
      <c r="D231" s="33"/>
      <c r="E231" s="33"/>
      <c r="F231" s="33"/>
      <c r="G231" s="33"/>
      <c r="H231" s="33"/>
    </row>
    <row r="232" spans="1:8" ht="16.2" x14ac:dyDescent="0.4">
      <c r="A232" s="33" t="s">
        <v>222</v>
      </c>
      <c r="B232" s="33"/>
      <c r="C232" s="33"/>
      <c r="D232" s="33"/>
      <c r="E232" s="33"/>
      <c r="F232" s="33"/>
      <c r="G232" s="33"/>
      <c r="H232" s="33"/>
    </row>
    <row r="233" spans="1:8" ht="16.2" x14ac:dyDescent="0.4">
      <c r="A233" s="33" t="s">
        <v>338</v>
      </c>
      <c r="B233" s="33"/>
      <c r="C233" s="33"/>
      <c r="D233" s="33"/>
      <c r="E233" s="33"/>
      <c r="F233" s="33"/>
      <c r="G233" s="33"/>
      <c r="H233" s="33"/>
    </row>
    <row r="234" spans="1:8" ht="16.2" x14ac:dyDescent="0.4">
      <c r="A234" s="33"/>
      <c r="B234" s="33"/>
      <c r="C234" s="33"/>
      <c r="D234" s="33"/>
      <c r="E234" s="33"/>
      <c r="F234" s="33"/>
      <c r="G234" s="33"/>
      <c r="H234" s="33"/>
    </row>
    <row r="235" spans="1:8" ht="16.8" x14ac:dyDescent="0.45">
      <c r="A235" s="35" t="s">
        <v>187</v>
      </c>
      <c r="B235" s="33"/>
      <c r="C235" s="33"/>
      <c r="D235" s="33"/>
      <c r="E235" s="33"/>
      <c r="F235" s="33"/>
      <c r="G235" s="33"/>
      <c r="H235" s="33"/>
    </row>
    <row r="236" spans="1:8" ht="16.2" x14ac:dyDescent="0.4">
      <c r="A236" s="33"/>
      <c r="B236" s="33"/>
      <c r="C236" s="33"/>
      <c r="D236" s="33"/>
      <c r="E236" s="33"/>
      <c r="F236" s="33"/>
      <c r="G236" s="33"/>
      <c r="H236" s="33"/>
    </row>
    <row r="237" spans="1:8" ht="16.8" x14ac:dyDescent="0.45">
      <c r="A237" s="33"/>
      <c r="B237" s="33" t="s">
        <v>188</v>
      </c>
      <c r="C237" s="33"/>
      <c r="D237" s="33"/>
      <c r="E237" s="33">
        <v>2130</v>
      </c>
      <c r="F237" s="58" t="s">
        <v>343</v>
      </c>
      <c r="G237" s="33"/>
      <c r="H237" s="33"/>
    </row>
    <row r="238" spans="1:8" ht="16.2" x14ac:dyDescent="0.4">
      <c r="A238" s="33"/>
      <c r="B238" s="33" t="s">
        <v>189</v>
      </c>
      <c r="C238" s="33"/>
      <c r="D238" s="33"/>
      <c r="E238" s="33">
        <f>89.62*30.4</f>
        <v>2724.4479999999999</v>
      </c>
      <c r="F238" s="33"/>
      <c r="G238" s="33"/>
      <c r="H238" s="33"/>
    </row>
    <row r="239" spans="1:8" ht="16.2" x14ac:dyDescent="0.4">
      <c r="A239" s="33"/>
      <c r="B239" s="33" t="s">
        <v>342</v>
      </c>
      <c r="C239" s="33"/>
      <c r="D239" s="33"/>
      <c r="E239" s="33"/>
      <c r="F239" s="33"/>
      <c r="G239" s="33"/>
      <c r="H239" s="33"/>
    </row>
    <row r="240" spans="1:8" ht="17.399999999999999" thickBot="1" x14ac:dyDescent="0.5">
      <c r="A240" s="33"/>
      <c r="B240" s="35" t="s">
        <v>190</v>
      </c>
      <c r="C240" s="33"/>
      <c r="D240" s="33"/>
      <c r="E240" s="56">
        <f>E237-E238</f>
        <v>-594.44799999999987</v>
      </c>
      <c r="F240" s="33"/>
      <c r="G240" s="33"/>
      <c r="H240" s="33"/>
    </row>
    <row r="241" spans="1:8" ht="17.399999999999999" thickTop="1" x14ac:dyDescent="0.45">
      <c r="A241" s="33"/>
      <c r="B241" s="35"/>
      <c r="C241" s="33"/>
      <c r="D241" s="33"/>
      <c r="E241" s="35"/>
      <c r="F241" s="33"/>
      <c r="G241" s="33"/>
      <c r="H241" s="33"/>
    </row>
    <row r="242" spans="1:8" ht="16.2" x14ac:dyDescent="0.4">
      <c r="A242" s="33"/>
      <c r="B242" s="33"/>
      <c r="C242" s="33"/>
      <c r="D242" s="33"/>
      <c r="E242" s="33"/>
      <c r="F242" s="33"/>
      <c r="G242" s="33"/>
      <c r="H242" s="33"/>
    </row>
    <row r="243" spans="1:8" ht="16.8" x14ac:dyDescent="0.45">
      <c r="A243" s="35" t="s">
        <v>191</v>
      </c>
      <c r="B243" s="33"/>
      <c r="C243" s="33"/>
      <c r="D243" s="33"/>
      <c r="E243" s="33"/>
      <c r="F243" s="33"/>
      <c r="G243" s="33"/>
      <c r="H243" s="33"/>
    </row>
    <row r="244" spans="1:8" ht="16.8" x14ac:dyDescent="0.45">
      <c r="A244" s="35"/>
      <c r="B244" s="33"/>
      <c r="C244" s="33"/>
      <c r="D244" s="33"/>
      <c r="E244" s="33"/>
      <c r="F244" s="33"/>
      <c r="G244" s="33"/>
      <c r="H244" s="33"/>
    </row>
    <row r="245" spans="1:8" ht="16.8" x14ac:dyDescent="0.45">
      <c r="A245" s="35"/>
      <c r="B245" s="33"/>
      <c r="C245" s="33"/>
      <c r="D245" s="33"/>
      <c r="E245" s="33"/>
      <c r="F245" s="33"/>
      <c r="G245" s="33"/>
      <c r="H245" s="33"/>
    </row>
    <row r="246" spans="1:8" ht="16.2" x14ac:dyDescent="0.4">
      <c r="A246" s="33"/>
      <c r="B246" s="33">
        <v>7500</v>
      </c>
      <c r="C246" s="33"/>
      <c r="D246" s="33">
        <f>B252</f>
        <v>610.33119999999997</v>
      </c>
      <c r="E246" s="33"/>
      <c r="F246" s="33"/>
      <c r="G246" s="33"/>
      <c r="H246" s="33"/>
    </row>
    <row r="247" spans="1:8" ht="16.2" x14ac:dyDescent="0.4">
      <c r="A247" s="33"/>
      <c r="B247" s="40">
        <v>7399.43</v>
      </c>
      <c r="C247" s="33"/>
      <c r="D247" s="33">
        <v>0</v>
      </c>
      <c r="E247" s="33" t="s">
        <v>223</v>
      </c>
      <c r="F247" s="33"/>
      <c r="G247" s="33"/>
      <c r="H247" s="33"/>
    </row>
    <row r="248" spans="1:8" ht="17.399999999999999" thickBot="1" x14ac:dyDescent="0.5">
      <c r="A248" s="33"/>
      <c r="B248" s="33">
        <f>B246-B247</f>
        <v>100.56999999999971</v>
      </c>
      <c r="C248" s="33"/>
      <c r="D248" s="39">
        <f>D246-D247</f>
        <v>610.33119999999997</v>
      </c>
      <c r="E248" s="35" t="s">
        <v>224</v>
      </c>
      <c r="F248" s="33"/>
      <c r="G248" s="33"/>
      <c r="H248" s="33"/>
    </row>
    <row r="249" spans="1:8" ht="16.8" thickTop="1" x14ac:dyDescent="0.4">
      <c r="A249" s="33"/>
      <c r="B249" s="41">
        <v>0.16</v>
      </c>
      <c r="C249" s="33"/>
      <c r="D249" s="33"/>
      <c r="E249" s="33"/>
      <c r="F249" s="33"/>
      <c r="G249" s="33"/>
      <c r="H249" s="33"/>
    </row>
    <row r="250" spans="1:8" ht="16.2" x14ac:dyDescent="0.4">
      <c r="A250" s="33"/>
      <c r="B250" s="33">
        <f>B248*B249</f>
        <v>16.091199999999954</v>
      </c>
      <c r="C250" s="33"/>
      <c r="D250" s="33"/>
      <c r="E250" s="33"/>
      <c r="F250" s="33"/>
      <c r="G250" s="33"/>
      <c r="H250" s="33"/>
    </row>
    <row r="251" spans="1:8" ht="16.2" x14ac:dyDescent="0.4">
      <c r="A251" s="33"/>
      <c r="B251" s="42">
        <v>594.24</v>
      </c>
      <c r="C251" s="33"/>
      <c r="D251" s="33"/>
      <c r="E251" s="33"/>
      <c r="F251" s="33"/>
      <c r="G251" s="33"/>
      <c r="H251" s="33"/>
    </row>
    <row r="252" spans="1:8" ht="17.399999999999999" thickBot="1" x14ac:dyDescent="0.5">
      <c r="A252" s="33"/>
      <c r="B252" s="39">
        <f>B250+B251</f>
        <v>610.33119999999997</v>
      </c>
      <c r="C252" s="33" t="s">
        <v>192</v>
      </c>
      <c r="D252" s="33"/>
      <c r="E252" s="33"/>
      <c r="F252" s="33"/>
      <c r="G252" s="33"/>
      <c r="H252" s="33"/>
    </row>
    <row r="253" spans="1:8" ht="17.399999999999999" thickTop="1" x14ac:dyDescent="0.45">
      <c r="A253" s="33"/>
      <c r="B253" s="35"/>
      <c r="C253" s="33"/>
      <c r="D253" s="33"/>
      <c r="E253" s="33"/>
      <c r="F253" s="33"/>
      <c r="G253" s="33"/>
      <c r="H253" s="33"/>
    </row>
    <row r="254" spans="1:8" ht="16.2" x14ac:dyDescent="0.4">
      <c r="A254" s="33"/>
      <c r="B254" s="33"/>
      <c r="C254" s="33"/>
      <c r="D254" s="33"/>
      <c r="E254" s="33"/>
      <c r="F254" s="33"/>
      <c r="G254" s="33"/>
      <c r="H254" s="33"/>
    </row>
    <row r="255" spans="1:8" ht="16.8" x14ac:dyDescent="0.45">
      <c r="A255" s="35" t="s">
        <v>193</v>
      </c>
      <c r="B255" s="33"/>
      <c r="C255" s="33"/>
      <c r="D255" s="33"/>
      <c r="E255" s="33"/>
      <c r="F255" s="33"/>
      <c r="G255" s="33"/>
      <c r="H255" s="33"/>
    </row>
    <row r="256" spans="1:8" ht="16.8" x14ac:dyDescent="0.45">
      <c r="A256" s="35"/>
      <c r="B256" s="33"/>
      <c r="C256" s="33"/>
      <c r="D256" s="33"/>
      <c r="E256" s="33"/>
      <c r="F256" s="33"/>
      <c r="G256" s="33"/>
      <c r="H256" s="33"/>
    </row>
    <row r="257" spans="1:8" ht="16.2" x14ac:dyDescent="0.4">
      <c r="A257" s="33"/>
      <c r="B257" s="33"/>
      <c r="C257" s="33"/>
      <c r="D257" s="33"/>
      <c r="E257" s="33"/>
      <c r="F257" s="33"/>
      <c r="G257" s="33"/>
      <c r="H257" s="33"/>
    </row>
    <row r="258" spans="1:8" ht="16.2" x14ac:dyDescent="0.4">
      <c r="A258" s="33"/>
      <c r="B258" s="33">
        <f>B246</f>
        <v>7500</v>
      </c>
      <c r="C258" s="33" t="s">
        <v>194</v>
      </c>
      <c r="D258" s="33"/>
      <c r="E258" s="33">
        <f>B266</f>
        <v>515.21951999999987</v>
      </c>
      <c r="F258" s="33" t="s">
        <v>225</v>
      </c>
      <c r="G258" s="33"/>
      <c r="H258" s="33"/>
    </row>
    <row r="259" spans="1:8" ht="16.2" x14ac:dyDescent="0.4">
      <c r="A259" s="33"/>
      <c r="B259" s="43">
        <f>E240</f>
        <v>-594.44799999999987</v>
      </c>
      <c r="C259" s="33" t="s">
        <v>195</v>
      </c>
      <c r="D259" s="33"/>
      <c r="E259" s="33">
        <v>0</v>
      </c>
      <c r="F259" s="33" t="s">
        <v>226</v>
      </c>
      <c r="G259" s="33"/>
      <c r="H259" s="33"/>
    </row>
    <row r="260" spans="1:8" ht="17.399999999999999" thickBot="1" x14ac:dyDescent="0.5">
      <c r="A260" s="33"/>
      <c r="B260" s="33">
        <f>B258+B259</f>
        <v>6905.5519999999997</v>
      </c>
      <c r="C260" s="33" t="s">
        <v>196</v>
      </c>
      <c r="D260" s="33"/>
      <c r="E260" s="39">
        <f>E258-E259</f>
        <v>515.21951999999987</v>
      </c>
      <c r="F260" s="35" t="s">
        <v>224</v>
      </c>
      <c r="G260" s="33"/>
      <c r="H260" s="33"/>
    </row>
    <row r="261" spans="1:8" ht="16.8" thickTop="1" x14ac:dyDescent="0.4">
      <c r="A261" s="33"/>
      <c r="B261" s="40">
        <v>7399.43</v>
      </c>
      <c r="C261" s="33"/>
      <c r="D261" s="33"/>
      <c r="E261" s="33"/>
      <c r="F261" s="33"/>
      <c r="G261" s="33"/>
      <c r="H261" s="33"/>
    </row>
    <row r="262" spans="1:8" ht="16.2" x14ac:dyDescent="0.4">
      <c r="A262" s="33"/>
      <c r="B262" s="33">
        <f>B260-B261</f>
        <v>-493.87800000000061</v>
      </c>
      <c r="C262" s="33"/>
      <c r="D262" s="33"/>
      <c r="E262" s="33"/>
      <c r="F262" s="33"/>
      <c r="G262" s="33"/>
      <c r="H262" s="33"/>
    </row>
    <row r="263" spans="1:8" ht="16.2" x14ac:dyDescent="0.4">
      <c r="A263" s="33"/>
      <c r="B263" s="41">
        <v>0.16</v>
      </c>
      <c r="C263" s="33"/>
      <c r="D263" s="33"/>
      <c r="E263" s="33"/>
      <c r="F263" s="33"/>
      <c r="G263" s="33"/>
      <c r="H263" s="33"/>
    </row>
    <row r="264" spans="1:8" ht="16.2" x14ac:dyDescent="0.4">
      <c r="A264" s="33"/>
      <c r="B264" s="33">
        <f>B262*B263</f>
        <v>-79.020480000000106</v>
      </c>
      <c r="C264" s="33"/>
      <c r="D264" s="33"/>
      <c r="E264" s="33"/>
      <c r="F264" s="33"/>
      <c r="G264" s="33"/>
      <c r="H264" s="33"/>
    </row>
    <row r="265" spans="1:8" ht="16.2" x14ac:dyDescent="0.4">
      <c r="A265" s="33"/>
      <c r="B265" s="42">
        <v>594.24</v>
      </c>
      <c r="C265" s="33"/>
      <c r="D265" s="33"/>
      <c r="E265" s="33"/>
      <c r="F265" s="33"/>
      <c r="G265" s="33"/>
      <c r="H265" s="33"/>
    </row>
    <row r="266" spans="1:8" ht="17.399999999999999" thickBot="1" x14ac:dyDescent="0.5">
      <c r="A266" s="33"/>
      <c r="B266" s="39">
        <f>B264+B265</f>
        <v>515.21951999999987</v>
      </c>
      <c r="C266" s="33" t="s">
        <v>225</v>
      </c>
      <c r="D266" s="33"/>
      <c r="E266" s="33"/>
      <c r="F266" s="33"/>
      <c r="G266" s="33"/>
      <c r="H266" s="33"/>
    </row>
    <row r="267" spans="1:8" ht="17.399999999999999" thickTop="1" x14ac:dyDescent="0.45">
      <c r="A267" s="33"/>
      <c r="B267" s="35"/>
      <c r="C267" s="33"/>
      <c r="D267" s="33"/>
      <c r="E267" s="33"/>
      <c r="F267" s="33"/>
      <c r="G267" s="33"/>
      <c r="H267" s="33"/>
    </row>
    <row r="268" spans="1:8" ht="16.2" x14ac:dyDescent="0.4">
      <c r="A268" s="33"/>
      <c r="B268" s="33"/>
      <c r="C268" s="33"/>
      <c r="D268" s="33"/>
      <c r="E268" s="33"/>
      <c r="F268" s="33"/>
      <c r="G268" s="33"/>
      <c r="H268" s="33"/>
    </row>
    <row r="269" spans="1:8" ht="16.2" x14ac:dyDescent="0.4">
      <c r="A269" s="33" t="s">
        <v>197</v>
      </c>
      <c r="B269" s="33"/>
      <c r="C269" s="33"/>
      <c r="D269" s="33"/>
      <c r="E269" s="33"/>
      <c r="F269" s="33"/>
      <c r="G269" s="33" t="s">
        <v>198</v>
      </c>
      <c r="H269" s="33"/>
    </row>
    <row r="270" spans="1:8" ht="16.8" x14ac:dyDescent="0.45">
      <c r="A270" s="33"/>
      <c r="B270" s="33">
        <f>B266</f>
        <v>515.21951999999987</v>
      </c>
      <c r="C270" s="33" t="s">
        <v>199</v>
      </c>
      <c r="D270" s="33">
        <f>D248</f>
        <v>610.33119999999997</v>
      </c>
      <c r="E270" s="33" t="s">
        <v>200</v>
      </c>
      <c r="F270" s="35">
        <f>B270-D270</f>
        <v>-95.111680000000092</v>
      </c>
      <c r="G270" s="33" t="s">
        <v>123</v>
      </c>
      <c r="H270" s="33"/>
    </row>
    <row r="271" spans="1:8" ht="16.2" x14ac:dyDescent="0.4">
      <c r="A271" s="33"/>
      <c r="B271" s="33"/>
      <c r="C271" s="33"/>
      <c r="D271" s="33"/>
      <c r="E271" s="33"/>
      <c r="F271" s="33"/>
      <c r="G271" s="33" t="s">
        <v>124</v>
      </c>
      <c r="H271" s="33"/>
    </row>
    <row r="272" spans="1:8" ht="16.2" x14ac:dyDescent="0.4">
      <c r="A272" s="33"/>
      <c r="B272" s="33"/>
      <c r="C272" s="33"/>
      <c r="D272" s="33"/>
      <c r="E272" s="33"/>
      <c r="F272" s="33"/>
      <c r="G272" s="33"/>
      <c r="H272" s="33"/>
    </row>
    <row r="273" spans="1:8" ht="16.2" x14ac:dyDescent="0.4">
      <c r="A273" s="33"/>
      <c r="B273" s="33"/>
      <c r="C273" s="33"/>
      <c r="D273" s="33"/>
      <c r="E273" s="33"/>
      <c r="F273" s="33"/>
      <c r="G273" s="33"/>
      <c r="H273" s="33"/>
    </row>
    <row r="274" spans="1:8" ht="16.2" x14ac:dyDescent="0.4">
      <c r="A274" s="33"/>
      <c r="B274" s="33"/>
      <c r="C274" s="33"/>
      <c r="D274" s="33"/>
      <c r="E274" s="33"/>
      <c r="F274" s="33"/>
      <c r="G274" s="33"/>
      <c r="H274" s="33"/>
    </row>
    <row r="275" spans="1:8" ht="16.8" x14ac:dyDescent="0.45">
      <c r="A275" s="35" t="s">
        <v>339</v>
      </c>
      <c r="B275" s="33"/>
      <c r="C275" s="33"/>
      <c r="D275" s="33"/>
      <c r="E275" s="33"/>
      <c r="F275" s="33"/>
      <c r="G275" s="33"/>
      <c r="H275" s="33"/>
    </row>
    <row r="276" spans="1:8" ht="16.2" x14ac:dyDescent="0.4">
      <c r="A276" s="33"/>
      <c r="B276" s="33"/>
      <c r="C276" s="33"/>
      <c r="D276" s="33"/>
      <c r="E276" s="33"/>
      <c r="F276" s="33"/>
      <c r="G276" s="33"/>
      <c r="H276" s="33"/>
    </row>
    <row r="277" spans="1:8" ht="16.8" x14ac:dyDescent="0.45">
      <c r="A277" s="35" t="s">
        <v>201</v>
      </c>
      <c r="B277" s="33"/>
      <c r="C277" s="33"/>
      <c r="D277" s="33"/>
      <c r="E277" s="33"/>
      <c r="F277" s="33"/>
      <c r="G277" s="33"/>
      <c r="H277" s="33"/>
    </row>
    <row r="278" spans="1:8" ht="16.2" x14ac:dyDescent="0.4">
      <c r="A278" s="33"/>
      <c r="B278" s="33" t="s">
        <v>188</v>
      </c>
      <c r="C278" s="33"/>
      <c r="D278" s="33"/>
      <c r="E278" s="33">
        <f>E237</f>
        <v>2130</v>
      </c>
      <c r="F278" s="33"/>
      <c r="G278" s="33"/>
      <c r="H278" s="33"/>
    </row>
    <row r="279" spans="1:8" ht="16.2" x14ac:dyDescent="0.4">
      <c r="A279" s="33" t="s">
        <v>8</v>
      </c>
      <c r="B279" s="33" t="s">
        <v>189</v>
      </c>
      <c r="C279" s="33"/>
      <c r="D279" s="33"/>
      <c r="E279" s="43">
        <f>E238</f>
        <v>2724.4479999999999</v>
      </c>
      <c r="F279" s="33"/>
      <c r="G279" s="33"/>
      <c r="H279" s="33"/>
    </row>
    <row r="280" spans="1:8" ht="16.8" x14ac:dyDescent="0.45">
      <c r="A280" s="33"/>
      <c r="B280" s="35" t="s">
        <v>190</v>
      </c>
      <c r="C280" s="33"/>
      <c r="D280" s="33"/>
      <c r="E280" s="35">
        <f>E278-E279</f>
        <v>-594.44799999999987</v>
      </c>
      <c r="F280" s="33"/>
      <c r="G280" s="33"/>
      <c r="H280" s="33"/>
    </row>
    <row r="281" spans="1:8" ht="16.2" x14ac:dyDescent="0.4">
      <c r="A281" s="33"/>
      <c r="B281" s="33"/>
      <c r="C281" s="33" t="s">
        <v>202</v>
      </c>
      <c r="D281" s="33"/>
      <c r="E281" s="44">
        <v>365</v>
      </c>
      <c r="F281" s="33"/>
      <c r="G281" s="33"/>
      <c r="H281" s="33"/>
    </row>
    <row r="282" spans="1:8" ht="16.2" x14ac:dyDescent="0.4">
      <c r="A282" s="33"/>
      <c r="B282" s="33"/>
      <c r="C282" s="33" t="s">
        <v>203</v>
      </c>
      <c r="D282" s="33"/>
      <c r="E282" s="45">
        <v>30.4</v>
      </c>
      <c r="F282" s="33"/>
      <c r="G282" s="33"/>
      <c r="H282" s="33"/>
    </row>
    <row r="283" spans="1:8" ht="17.399999999999999" thickBot="1" x14ac:dyDescent="0.5">
      <c r="A283" s="33"/>
      <c r="B283" s="35" t="s">
        <v>204</v>
      </c>
      <c r="C283" s="33"/>
      <c r="D283" s="33"/>
      <c r="E283" s="39">
        <f>E280/365*30.4</f>
        <v>-49.510189589041083</v>
      </c>
      <c r="F283" s="33"/>
      <c r="G283" s="33"/>
      <c r="H283" s="33"/>
    </row>
    <row r="284" spans="1:8" ht="17.399999999999999" thickTop="1" x14ac:dyDescent="0.45">
      <c r="A284" s="35" t="s">
        <v>205</v>
      </c>
      <c r="B284" s="33"/>
      <c r="C284" s="33"/>
      <c r="D284" s="33"/>
      <c r="E284" s="33"/>
      <c r="F284" s="33"/>
      <c r="G284" s="33"/>
      <c r="H284" s="33"/>
    </row>
    <row r="285" spans="1:8" ht="16.2" x14ac:dyDescent="0.4">
      <c r="A285" s="33">
        <f>E283</f>
        <v>-49.510189589041083</v>
      </c>
      <c r="B285" s="33" t="s">
        <v>206</v>
      </c>
      <c r="C285" s="33">
        <f>B246</f>
        <v>7500</v>
      </c>
      <c r="D285" s="33" t="s">
        <v>207</v>
      </c>
      <c r="E285" s="33">
        <f>A285+C285</f>
        <v>7450.4898104109589</v>
      </c>
      <c r="F285" s="33" t="s">
        <v>227</v>
      </c>
      <c r="G285" s="33">
        <f>F292</f>
        <v>602.40956966575334</v>
      </c>
      <c r="H285" s="33"/>
    </row>
    <row r="286" spans="1:8" ht="16.2" x14ac:dyDescent="0.4">
      <c r="A286" s="33"/>
      <c r="B286" s="33"/>
      <c r="C286" s="33"/>
      <c r="D286" s="33"/>
      <c r="E286" s="33"/>
      <c r="F286" s="33">
        <f>E285</f>
        <v>7450.4898104109589</v>
      </c>
      <c r="G286" s="33"/>
      <c r="H286" s="33"/>
    </row>
    <row r="287" spans="1:8" ht="16.2" x14ac:dyDescent="0.4">
      <c r="A287" s="33"/>
      <c r="B287" s="33"/>
      <c r="C287" s="33"/>
      <c r="D287" s="33"/>
      <c r="E287" s="33"/>
      <c r="F287" s="40">
        <v>7399.43</v>
      </c>
      <c r="G287" s="33"/>
      <c r="H287" s="33"/>
    </row>
    <row r="288" spans="1:8" ht="16.2" x14ac:dyDescent="0.4">
      <c r="A288" s="33"/>
      <c r="B288" s="33"/>
      <c r="C288" s="33"/>
      <c r="D288" s="33"/>
      <c r="E288" s="33"/>
      <c r="F288" s="33">
        <f>F286-F287</f>
        <v>51.059810410958562</v>
      </c>
      <c r="G288" s="33"/>
      <c r="H288" s="33"/>
    </row>
    <row r="289" spans="1:8" ht="16.2" x14ac:dyDescent="0.4">
      <c r="A289" s="33"/>
      <c r="B289" s="33"/>
      <c r="C289" s="33"/>
      <c r="D289" s="33"/>
      <c r="E289" s="33"/>
      <c r="F289" s="41">
        <v>0.16</v>
      </c>
      <c r="G289" s="33"/>
      <c r="H289" s="33"/>
    </row>
    <row r="290" spans="1:8" ht="16.2" x14ac:dyDescent="0.4">
      <c r="A290" s="33"/>
      <c r="B290" s="33"/>
      <c r="C290" s="33"/>
      <c r="D290" s="33"/>
      <c r="E290" s="33"/>
      <c r="F290" s="33">
        <f>F288*F289</f>
        <v>8.1695696657533698</v>
      </c>
      <c r="G290" s="33"/>
      <c r="H290" s="33"/>
    </row>
    <row r="291" spans="1:8" ht="16.2" x14ac:dyDescent="0.4">
      <c r="A291" s="33"/>
      <c r="B291" s="33"/>
      <c r="C291" s="33"/>
      <c r="D291" s="33"/>
      <c r="E291" s="33"/>
      <c r="F291" s="42">
        <v>594.24</v>
      </c>
      <c r="G291" s="33"/>
      <c r="H291" s="33"/>
    </row>
    <row r="292" spans="1:8" ht="17.399999999999999" thickBot="1" x14ac:dyDescent="0.5">
      <c r="A292" s="33"/>
      <c r="B292" s="33"/>
      <c r="C292" s="33"/>
      <c r="D292" s="33"/>
      <c r="E292" s="33"/>
      <c r="F292" s="39">
        <f>F290+F291</f>
        <v>602.40956966575334</v>
      </c>
      <c r="G292" s="35" t="s">
        <v>192</v>
      </c>
      <c r="H292" s="33"/>
    </row>
    <row r="293" spans="1:8" ht="17.399999999999999" thickTop="1" x14ac:dyDescent="0.45">
      <c r="A293" s="35" t="s">
        <v>210</v>
      </c>
      <c r="B293" s="33"/>
      <c r="C293" s="33"/>
      <c r="D293" s="33"/>
      <c r="E293" s="33"/>
      <c r="F293" s="33"/>
      <c r="G293" s="33"/>
      <c r="H293" s="33"/>
    </row>
    <row r="294" spans="1:8" ht="16.8" x14ac:dyDescent="0.45">
      <c r="A294" s="33"/>
      <c r="B294" s="33">
        <f>F292</f>
        <v>602.40956966575334</v>
      </c>
      <c r="C294" s="33" t="s">
        <v>211</v>
      </c>
      <c r="D294" s="33">
        <f>B252</f>
        <v>610.33119999999997</v>
      </c>
      <c r="E294" s="33" t="s">
        <v>212</v>
      </c>
      <c r="F294" s="35">
        <f>B294-D294</f>
        <v>-7.921630334246629</v>
      </c>
      <c r="G294" s="33"/>
      <c r="H294" s="33"/>
    </row>
    <row r="295" spans="1:8" ht="16.2" x14ac:dyDescent="0.4">
      <c r="A295" s="33"/>
      <c r="B295" s="33"/>
      <c r="C295" s="33"/>
      <c r="D295" s="33"/>
      <c r="E295" s="33"/>
      <c r="F295" s="33"/>
      <c r="G295" s="33"/>
      <c r="H295" s="33"/>
    </row>
    <row r="296" spans="1:8" ht="16.8" x14ac:dyDescent="0.45">
      <c r="A296" s="35" t="s">
        <v>213</v>
      </c>
      <c r="B296" s="33"/>
      <c r="C296" s="33"/>
      <c r="D296" s="33"/>
      <c r="E296" s="33"/>
      <c r="F296" s="33"/>
      <c r="G296" s="33"/>
      <c r="H296" s="33"/>
    </row>
    <row r="297" spans="1:8" ht="16.2" x14ac:dyDescent="0.4">
      <c r="A297" s="33"/>
      <c r="B297" s="33">
        <f>F294</f>
        <v>-7.921630334246629</v>
      </c>
      <c r="C297" s="33" t="s">
        <v>214</v>
      </c>
      <c r="D297" s="33">
        <f>E283</f>
        <v>-49.510189589041083</v>
      </c>
      <c r="E297" s="33" t="s">
        <v>215</v>
      </c>
      <c r="F297" s="46">
        <f>B297/D297</f>
        <v>0.16000000000000111</v>
      </c>
      <c r="G297" s="33"/>
      <c r="H297" s="33"/>
    </row>
    <row r="298" spans="1:8" ht="16.2" x14ac:dyDescent="0.4">
      <c r="A298" s="33"/>
      <c r="B298" s="33"/>
      <c r="C298" s="33"/>
      <c r="D298" s="33"/>
      <c r="E298" s="33"/>
      <c r="F298" s="33" t="s">
        <v>216</v>
      </c>
      <c r="G298" s="33"/>
      <c r="H298" s="33"/>
    </row>
    <row r="299" spans="1:8" ht="16.8" thickBot="1" x14ac:dyDescent="0.45">
      <c r="A299" s="33"/>
      <c r="B299" s="33"/>
      <c r="C299" s="33"/>
      <c r="D299" s="33"/>
      <c r="E299" s="33"/>
      <c r="F299" s="49">
        <f>F297*1</f>
        <v>0.16000000000000111</v>
      </c>
      <c r="G299" s="33"/>
      <c r="H299" s="33"/>
    </row>
    <row r="300" spans="1:8" ht="17.399999999999999" thickTop="1" x14ac:dyDescent="0.45">
      <c r="A300" s="35" t="s">
        <v>217</v>
      </c>
      <c r="B300" s="33"/>
      <c r="C300" s="33"/>
      <c r="D300" s="33"/>
      <c r="E300" s="33"/>
      <c r="F300" s="33"/>
      <c r="G300" s="33"/>
      <c r="H300" s="33"/>
    </row>
    <row r="301" spans="1:8" ht="16.8" x14ac:dyDescent="0.45">
      <c r="A301" s="33"/>
      <c r="B301" s="33">
        <f>E240</f>
        <v>-594.44799999999987</v>
      </c>
      <c r="C301" s="33" t="s">
        <v>218</v>
      </c>
      <c r="D301" s="48">
        <f>F299</f>
        <v>0.16000000000000111</v>
      </c>
      <c r="E301" s="33" t="s">
        <v>207</v>
      </c>
      <c r="F301" s="35">
        <f>B301*D301</f>
        <v>-95.111680000000646</v>
      </c>
      <c r="G301" s="35" t="s">
        <v>219</v>
      </c>
      <c r="H301" s="33"/>
    </row>
    <row r="302" spans="1:8" ht="16.8" x14ac:dyDescent="0.45">
      <c r="A302" s="33"/>
      <c r="B302" s="33"/>
      <c r="C302" s="33"/>
      <c r="D302" s="46"/>
      <c r="E302" s="33"/>
      <c r="F302" s="35"/>
      <c r="G302" s="35"/>
      <c r="H302" s="33"/>
    </row>
    <row r="303" spans="1:8" ht="16.8" x14ac:dyDescent="0.45">
      <c r="A303" s="33"/>
      <c r="B303" s="33"/>
      <c r="C303" s="33"/>
      <c r="D303" s="46"/>
      <c r="E303" s="33"/>
      <c r="F303" s="35"/>
      <c r="G303" s="35"/>
      <c r="H303" s="33"/>
    </row>
    <row r="304" spans="1:8" ht="16.8" x14ac:dyDescent="0.45">
      <c r="A304" s="33"/>
      <c r="B304" s="33"/>
      <c r="C304" s="33"/>
      <c r="D304" s="46"/>
      <c r="E304" s="33"/>
      <c r="F304" s="35"/>
      <c r="G304" s="35"/>
      <c r="H304" s="33"/>
    </row>
  </sheetData>
  <sheetProtection algorithmName="SHA-512" hashValue="VHrZmu8DvEsViC8mdhVl2cQN35tBOj27POAe6LEhGsZ/Iw1+CcxSH58iR5474/TYNY80S2e65K92GMNusKF+SA==" saltValue="+kMt8koGDBUlvfVxOFUigw==" spinCount="100000" sheet="1" objects="1" scenarios="1"/>
  <mergeCells count="1">
    <mergeCell ref="A2:G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65DCF-7709-4CDE-A497-FE1ADCD85AF0}">
  <dimension ref="A2:H275"/>
  <sheetViews>
    <sheetView zoomScale="130" zoomScaleNormal="130" workbookViewId="0">
      <selection activeCell="J225" sqref="J225"/>
    </sheetView>
  </sheetViews>
  <sheetFormatPr baseColWidth="10" defaultRowHeight="14.4" x14ac:dyDescent="0.3"/>
  <cols>
    <col min="3" max="3" width="12.77734375" customWidth="1"/>
    <col min="4" max="4" width="12.5546875" customWidth="1"/>
    <col min="5" max="5" width="14.6640625" customWidth="1"/>
    <col min="6" max="6" width="12.6640625" customWidth="1"/>
  </cols>
  <sheetData>
    <row r="2" spans="1:8" ht="19.8" x14ac:dyDescent="0.5">
      <c r="A2" s="64" t="s">
        <v>228</v>
      </c>
      <c r="B2" s="64"/>
      <c r="C2" s="64"/>
      <c r="D2" s="64"/>
      <c r="E2" s="64"/>
      <c r="F2" s="64"/>
      <c r="G2" s="64"/>
      <c r="H2" s="64"/>
    </row>
    <row r="3" spans="1:8" ht="19.8" x14ac:dyDescent="0.5">
      <c r="A3" s="64" t="s">
        <v>229</v>
      </c>
      <c r="B3" s="64"/>
      <c r="C3" s="64"/>
      <c r="D3" s="64"/>
      <c r="E3" s="64"/>
      <c r="F3" s="64"/>
      <c r="G3" s="64"/>
      <c r="H3" s="64"/>
    </row>
    <row r="4" spans="1:8" ht="16.2" x14ac:dyDescent="0.4">
      <c r="A4" s="50"/>
      <c r="B4" s="50"/>
      <c r="C4" s="50"/>
      <c r="D4" s="50"/>
      <c r="E4" s="50"/>
      <c r="F4" s="50"/>
      <c r="G4" s="50"/>
      <c r="H4" s="50"/>
    </row>
    <row r="5" spans="1:8" ht="16.2" x14ac:dyDescent="0.4">
      <c r="A5" s="50"/>
      <c r="B5" s="50"/>
      <c r="C5" s="50"/>
      <c r="D5" s="50"/>
      <c r="E5" s="50"/>
      <c r="F5" s="50"/>
      <c r="G5" s="50"/>
      <c r="H5" s="50"/>
    </row>
    <row r="6" spans="1:8" ht="16.2" x14ac:dyDescent="0.4">
      <c r="A6" s="50"/>
      <c r="B6" s="50"/>
      <c r="C6" s="50"/>
      <c r="D6" s="50"/>
      <c r="E6" s="50"/>
      <c r="F6" s="50"/>
      <c r="G6" s="50"/>
      <c r="H6" s="50"/>
    </row>
    <row r="7" spans="1:8" ht="16.8" x14ac:dyDescent="0.45">
      <c r="A7" s="51" t="s">
        <v>230</v>
      </c>
      <c r="B7" s="50"/>
      <c r="C7" s="50"/>
      <c r="D7" s="50"/>
      <c r="E7" s="50"/>
      <c r="F7" s="50"/>
      <c r="G7" s="50"/>
      <c r="H7" s="50"/>
    </row>
    <row r="8" spans="1:8" ht="16.2" x14ac:dyDescent="0.4">
      <c r="A8" s="50"/>
      <c r="B8" s="50"/>
      <c r="C8" s="50"/>
      <c r="D8" s="50"/>
      <c r="E8" s="50"/>
      <c r="F8" s="50"/>
      <c r="G8" s="50"/>
      <c r="H8" s="50"/>
    </row>
    <row r="9" spans="1:8" ht="16.2" x14ac:dyDescent="0.4">
      <c r="A9" s="50" t="s">
        <v>349</v>
      </c>
      <c r="B9" s="50"/>
      <c r="C9" s="50"/>
      <c r="D9" s="50"/>
      <c r="E9" s="50"/>
      <c r="F9" s="50"/>
      <c r="G9" s="50"/>
      <c r="H9" s="50"/>
    </row>
    <row r="10" spans="1:8" ht="16.2" x14ac:dyDescent="0.4">
      <c r="A10" s="50"/>
      <c r="B10" s="50"/>
      <c r="C10" s="50"/>
      <c r="D10" s="50"/>
      <c r="E10" s="50"/>
      <c r="F10" s="50"/>
      <c r="G10" s="50"/>
      <c r="H10" s="50"/>
    </row>
    <row r="11" spans="1:8" ht="16.2" x14ac:dyDescent="0.4">
      <c r="A11" s="50" t="s">
        <v>232</v>
      </c>
      <c r="B11" s="50"/>
      <c r="C11" s="50"/>
      <c r="D11" s="33">
        <v>250</v>
      </c>
      <c r="E11" s="33"/>
      <c r="F11" s="33"/>
      <c r="G11" s="33"/>
      <c r="H11" s="33"/>
    </row>
    <row r="12" spans="1:8" ht="16.2" x14ac:dyDescent="0.4">
      <c r="A12" s="50" t="s">
        <v>350</v>
      </c>
      <c r="B12" s="50"/>
      <c r="C12" s="50"/>
      <c r="D12" s="33">
        <f>89.62*15</f>
        <v>1344.3000000000002</v>
      </c>
      <c r="E12" s="33"/>
      <c r="F12" s="33"/>
      <c r="G12" s="33"/>
      <c r="H12" s="33"/>
    </row>
    <row r="13" spans="1:8" ht="17.399999999999999" thickBot="1" x14ac:dyDescent="0.5">
      <c r="A13" s="50"/>
      <c r="B13" s="50" t="s">
        <v>233</v>
      </c>
      <c r="C13" s="50"/>
      <c r="D13" s="39">
        <f>D11-D12</f>
        <v>-1094.3000000000002</v>
      </c>
      <c r="E13" s="33" t="s">
        <v>234</v>
      </c>
      <c r="F13" s="33"/>
      <c r="G13" s="33"/>
      <c r="H13" s="33"/>
    </row>
    <row r="14" spans="1:8" ht="16.8" thickTop="1" x14ac:dyDescent="0.4">
      <c r="A14" s="50"/>
      <c r="B14" s="50"/>
      <c r="C14" s="50"/>
      <c r="D14" s="33"/>
      <c r="E14" s="33"/>
      <c r="F14" s="33"/>
      <c r="G14" s="33"/>
      <c r="H14" s="33"/>
    </row>
    <row r="15" spans="1:8" ht="16.2" x14ac:dyDescent="0.4">
      <c r="A15" s="50"/>
      <c r="B15" s="50"/>
      <c r="C15" s="50"/>
      <c r="D15" s="33"/>
      <c r="E15" s="33"/>
      <c r="F15" s="33"/>
      <c r="G15" s="33"/>
      <c r="H15" s="33"/>
    </row>
    <row r="16" spans="1:8" ht="16.2" x14ac:dyDescent="0.4">
      <c r="A16" s="50"/>
      <c r="B16" s="50"/>
      <c r="C16" s="50"/>
      <c r="D16" s="33"/>
      <c r="E16" s="33"/>
      <c r="F16" s="33"/>
      <c r="G16" s="33"/>
      <c r="H16" s="33"/>
    </row>
    <row r="17" spans="1:8" ht="16.8" x14ac:dyDescent="0.45">
      <c r="A17" s="51" t="s">
        <v>235</v>
      </c>
      <c r="B17" s="50"/>
      <c r="C17" s="50"/>
      <c r="D17" s="33"/>
      <c r="E17" s="33"/>
      <c r="F17" s="33"/>
      <c r="G17" s="33"/>
      <c r="H17" s="33"/>
    </row>
    <row r="18" spans="1:8" ht="16.2" x14ac:dyDescent="0.4">
      <c r="A18" s="50" t="s">
        <v>231</v>
      </c>
      <c r="B18" s="50"/>
      <c r="C18" s="50"/>
      <c r="D18" s="33"/>
      <c r="E18" s="33"/>
      <c r="F18" s="33"/>
      <c r="G18" s="33"/>
      <c r="H18" s="33"/>
    </row>
    <row r="19" spans="1:8" ht="16.2" x14ac:dyDescent="0.4">
      <c r="A19" s="50"/>
      <c r="B19" s="50"/>
      <c r="C19" s="50"/>
      <c r="D19" s="33"/>
      <c r="E19" s="33"/>
      <c r="F19" s="33"/>
      <c r="G19" s="33"/>
      <c r="H19" s="33"/>
    </row>
    <row r="20" spans="1:8" ht="16.2" x14ac:dyDescent="0.4">
      <c r="A20" s="50" t="s">
        <v>232</v>
      </c>
      <c r="B20" s="50"/>
      <c r="C20" s="50"/>
      <c r="D20" s="33">
        <v>1100</v>
      </c>
      <c r="E20" s="33"/>
      <c r="F20" s="33"/>
      <c r="G20" s="33"/>
      <c r="H20" s="33"/>
    </row>
    <row r="21" spans="1:8" ht="16.2" x14ac:dyDescent="0.4">
      <c r="A21" s="50" t="s">
        <v>351</v>
      </c>
      <c r="B21" s="50"/>
      <c r="C21" s="50"/>
      <c r="D21" s="33">
        <f>68.29*15</f>
        <v>1024.3500000000001</v>
      </c>
      <c r="E21" s="33"/>
      <c r="F21" s="33"/>
      <c r="G21" s="33"/>
      <c r="H21" s="33"/>
    </row>
    <row r="22" spans="1:8" ht="17.399999999999999" thickBot="1" x14ac:dyDescent="0.5">
      <c r="A22" s="50"/>
      <c r="B22" s="50" t="s">
        <v>233</v>
      </c>
      <c r="C22" s="50"/>
      <c r="D22" s="39">
        <f>D20-D21</f>
        <v>75.649999999999864</v>
      </c>
      <c r="E22" s="33"/>
      <c r="F22" s="33"/>
      <c r="G22" s="33"/>
      <c r="H22" s="33"/>
    </row>
    <row r="23" spans="1:8" ht="16.8" thickTop="1" x14ac:dyDescent="0.4">
      <c r="A23" s="50"/>
      <c r="B23" s="50"/>
      <c r="C23" s="50"/>
      <c r="D23" s="33"/>
      <c r="E23" s="33"/>
      <c r="F23" s="33"/>
      <c r="G23" s="33"/>
      <c r="H23" s="33"/>
    </row>
    <row r="24" spans="1:8" ht="16.2" x14ac:dyDescent="0.4">
      <c r="A24" s="50"/>
      <c r="B24" s="50"/>
      <c r="C24" s="50"/>
      <c r="D24" s="33"/>
      <c r="E24" s="33"/>
      <c r="F24" s="33"/>
      <c r="G24" s="33"/>
      <c r="H24" s="33"/>
    </row>
    <row r="25" spans="1:8" ht="16.2" x14ac:dyDescent="0.4">
      <c r="A25" s="50"/>
      <c r="B25" s="50"/>
      <c r="C25" s="50"/>
      <c r="D25" s="33"/>
      <c r="E25" s="33"/>
      <c r="F25" s="33"/>
      <c r="G25" s="33"/>
      <c r="H25" s="33"/>
    </row>
    <row r="26" spans="1:8" ht="16.8" x14ac:dyDescent="0.45">
      <c r="A26" s="51" t="s">
        <v>236</v>
      </c>
      <c r="B26" s="50"/>
      <c r="C26" s="50"/>
      <c r="D26" s="33"/>
      <c r="E26" s="33"/>
      <c r="F26" s="33"/>
      <c r="G26" s="33"/>
      <c r="H26" s="33"/>
    </row>
    <row r="27" spans="1:8" ht="16.2" x14ac:dyDescent="0.4">
      <c r="A27" s="50" t="s">
        <v>237</v>
      </c>
      <c r="B27" s="50"/>
      <c r="C27" s="50"/>
      <c r="D27" s="50"/>
      <c r="E27" s="50"/>
      <c r="F27" s="50"/>
      <c r="G27" s="50"/>
      <c r="H27" s="50"/>
    </row>
    <row r="28" spans="1:8" ht="16.2" x14ac:dyDescent="0.4">
      <c r="A28" s="50"/>
      <c r="B28" s="50"/>
      <c r="C28" s="50"/>
      <c r="D28" s="50"/>
      <c r="E28" s="50"/>
      <c r="F28" s="50"/>
      <c r="G28" s="50"/>
      <c r="H28" s="50"/>
    </row>
    <row r="29" spans="1:8" ht="16.2" x14ac:dyDescent="0.4">
      <c r="A29" s="50" t="s">
        <v>352</v>
      </c>
      <c r="B29" s="50"/>
      <c r="C29" s="50"/>
      <c r="D29" s="50"/>
      <c r="E29" s="50"/>
      <c r="F29" s="50"/>
      <c r="G29" s="50"/>
      <c r="H29" s="50"/>
    </row>
    <row r="30" spans="1:8" ht="16.2" x14ac:dyDescent="0.4">
      <c r="A30" s="50" t="s">
        <v>8</v>
      </c>
      <c r="B30" s="50"/>
      <c r="C30" s="50"/>
      <c r="D30" s="50"/>
      <c r="E30" s="50"/>
      <c r="F30" s="50"/>
      <c r="G30" s="50"/>
      <c r="H30" s="50"/>
    </row>
    <row r="31" spans="1:8" ht="16.2" x14ac:dyDescent="0.4">
      <c r="A31" s="50"/>
      <c r="B31" s="50"/>
      <c r="C31" s="50"/>
      <c r="D31" s="50"/>
      <c r="E31" s="50"/>
      <c r="F31" s="50"/>
      <c r="G31" s="50"/>
      <c r="H31" s="50"/>
    </row>
    <row r="32" spans="1:8" ht="16.2" x14ac:dyDescent="0.4">
      <c r="A32" s="50" t="s">
        <v>353</v>
      </c>
      <c r="B32" s="50"/>
      <c r="C32" s="50"/>
      <c r="D32" s="50"/>
      <c r="E32" s="33">
        <f>1250*30</f>
        <v>37500</v>
      </c>
      <c r="F32" s="33"/>
      <c r="G32" s="50"/>
      <c r="H32" s="50"/>
    </row>
    <row r="33" spans="1:8" ht="16.2" x14ac:dyDescent="0.4">
      <c r="A33" s="50" t="s">
        <v>354</v>
      </c>
      <c r="B33" s="50"/>
      <c r="C33" s="50"/>
      <c r="D33" s="50"/>
      <c r="E33" s="33">
        <f>68.29*15*30</f>
        <v>30730.500000000004</v>
      </c>
      <c r="F33" s="33"/>
      <c r="G33" s="50"/>
      <c r="H33" s="50"/>
    </row>
    <row r="34" spans="1:8" ht="17.399999999999999" thickBot="1" x14ac:dyDescent="0.5">
      <c r="A34" s="50" t="s">
        <v>238</v>
      </c>
      <c r="B34" s="50"/>
      <c r="C34" s="50"/>
      <c r="D34" s="50"/>
      <c r="E34" s="39">
        <f>E32-E33</f>
        <v>6769.4999999999964</v>
      </c>
      <c r="F34" s="33"/>
      <c r="G34" s="50"/>
      <c r="H34" s="50"/>
    </row>
    <row r="35" spans="1:8" ht="16.8" thickTop="1" x14ac:dyDescent="0.4">
      <c r="A35" s="50"/>
      <c r="B35" s="50"/>
      <c r="C35" s="50"/>
      <c r="D35" s="50"/>
      <c r="E35" s="33"/>
      <c r="F35" s="33"/>
      <c r="G35" s="50"/>
      <c r="H35" s="50"/>
    </row>
    <row r="36" spans="1:8" ht="16.2" x14ac:dyDescent="0.4">
      <c r="A36" s="50"/>
      <c r="B36" s="50"/>
      <c r="C36" s="50"/>
      <c r="D36" s="50"/>
      <c r="E36" s="33"/>
      <c r="F36" s="33"/>
      <c r="G36" s="50"/>
      <c r="H36" s="50"/>
    </row>
    <row r="37" spans="1:8" ht="16.2" x14ac:dyDescent="0.4">
      <c r="A37" s="33">
        <f>E34</f>
        <v>6769.4999999999964</v>
      </c>
      <c r="B37" s="50"/>
      <c r="C37" s="33"/>
      <c r="D37" s="33">
        <f>E32</f>
        <v>37500</v>
      </c>
      <c r="E37" s="33"/>
      <c r="F37" s="33"/>
      <c r="G37" s="33"/>
      <c r="H37" s="50"/>
    </row>
    <row r="38" spans="1:8" ht="16.2" x14ac:dyDescent="0.4">
      <c r="A38" s="43">
        <v>5470.93</v>
      </c>
      <c r="B38" s="50"/>
      <c r="C38" s="33"/>
      <c r="D38" s="33">
        <f>A43</f>
        <v>462.54441599999956</v>
      </c>
      <c r="E38" s="33"/>
      <c r="F38" s="33"/>
      <c r="G38" s="33"/>
      <c r="H38" s="50"/>
    </row>
    <row r="39" spans="1:8" ht="17.399999999999999" thickBot="1" x14ac:dyDescent="0.5">
      <c r="A39" s="33">
        <f>A37-A38</f>
        <v>1298.5699999999961</v>
      </c>
      <c r="B39" s="50"/>
      <c r="C39" s="33"/>
      <c r="D39" s="39">
        <f>D37-D38</f>
        <v>37037.455584000003</v>
      </c>
      <c r="E39" s="33" t="s">
        <v>239</v>
      </c>
      <c r="F39" s="33"/>
      <c r="G39" s="33"/>
      <c r="H39" s="50"/>
    </row>
    <row r="40" spans="1:8" ht="17.399999999999999" thickTop="1" x14ac:dyDescent="0.45">
      <c r="A40" s="52">
        <v>0.10879999999999999</v>
      </c>
      <c r="B40" s="50"/>
      <c r="C40" s="33"/>
      <c r="D40" s="33"/>
      <c r="E40" s="35"/>
      <c r="F40" s="35"/>
      <c r="G40" s="44"/>
      <c r="H40" s="50"/>
    </row>
    <row r="41" spans="1:8" ht="16.8" x14ac:dyDescent="0.45">
      <c r="A41" s="33">
        <f>A39*A40</f>
        <v>141.28441599999957</v>
      </c>
      <c r="B41" s="50"/>
      <c r="C41" s="35"/>
      <c r="D41" s="33"/>
      <c r="E41" s="33"/>
      <c r="F41" s="33"/>
      <c r="G41" s="33"/>
      <c r="H41" s="50"/>
    </row>
    <row r="42" spans="1:8" ht="16.2" x14ac:dyDescent="0.4">
      <c r="A42" s="50">
        <v>321.26</v>
      </c>
      <c r="B42" s="50"/>
      <c r="C42" s="33"/>
      <c r="D42" s="33"/>
      <c r="E42" s="33"/>
      <c r="F42" s="33"/>
      <c r="G42" s="33"/>
      <c r="H42" s="50"/>
    </row>
    <row r="43" spans="1:8" ht="17.399999999999999" thickBot="1" x14ac:dyDescent="0.5">
      <c r="A43" s="39">
        <f>A41+A42</f>
        <v>462.54441599999956</v>
      </c>
      <c r="B43" s="50" t="s">
        <v>240</v>
      </c>
      <c r="C43" s="35"/>
      <c r="D43" s="33"/>
      <c r="E43" s="33"/>
      <c r="F43" s="33"/>
      <c r="G43" s="33"/>
      <c r="H43" s="50"/>
    </row>
    <row r="44" spans="1:8" ht="16.8" thickTop="1" x14ac:dyDescent="0.4">
      <c r="A44" s="50" t="s">
        <v>8</v>
      </c>
      <c r="B44" s="50"/>
      <c r="C44" s="33"/>
      <c r="D44" s="33"/>
      <c r="E44" s="33"/>
      <c r="F44" s="33"/>
      <c r="G44" s="33"/>
      <c r="H44" s="50"/>
    </row>
    <row r="45" spans="1:8" ht="16.2" x14ac:dyDescent="0.4">
      <c r="A45" s="50"/>
      <c r="B45" s="50"/>
      <c r="C45" s="50"/>
      <c r="D45" s="50"/>
      <c r="E45" s="50"/>
      <c r="F45" s="50"/>
      <c r="G45" s="50"/>
      <c r="H45" s="50"/>
    </row>
    <row r="46" spans="1:8" ht="16.2" x14ac:dyDescent="0.4">
      <c r="A46" s="50"/>
      <c r="B46" s="50"/>
      <c r="C46" s="50"/>
      <c r="D46" s="50"/>
      <c r="E46" s="50"/>
      <c r="F46" s="50"/>
      <c r="G46" s="50"/>
      <c r="H46" s="50"/>
    </row>
    <row r="47" spans="1:8" ht="16.8" x14ac:dyDescent="0.45">
      <c r="A47" s="51" t="s">
        <v>241</v>
      </c>
      <c r="B47" s="50"/>
      <c r="C47" s="50"/>
      <c r="D47" s="50"/>
      <c r="E47" s="50"/>
      <c r="F47" s="50"/>
      <c r="G47" s="50"/>
      <c r="H47" s="50"/>
    </row>
    <row r="48" spans="1:8" ht="16.8" x14ac:dyDescent="0.45">
      <c r="A48" s="51"/>
      <c r="B48" s="50"/>
      <c r="C48" s="50"/>
      <c r="D48" s="50"/>
      <c r="E48" s="50"/>
      <c r="F48" s="50"/>
      <c r="G48" s="50"/>
      <c r="H48" s="50"/>
    </row>
    <row r="49" spans="1:8" ht="16.2" x14ac:dyDescent="0.4">
      <c r="A49" s="50" t="s">
        <v>242</v>
      </c>
      <c r="B49" s="50"/>
      <c r="C49" s="50"/>
      <c r="D49" s="50"/>
      <c r="E49" s="50"/>
      <c r="F49" s="50"/>
      <c r="G49" s="50"/>
      <c r="H49" s="50"/>
    </row>
    <row r="50" spans="1:8" ht="16.2" x14ac:dyDescent="0.4">
      <c r="A50" s="50"/>
      <c r="B50" s="50"/>
      <c r="C50" s="50"/>
      <c r="D50" s="50"/>
      <c r="E50" s="50"/>
      <c r="F50" s="50"/>
      <c r="G50" s="50"/>
      <c r="H50" s="50"/>
    </row>
    <row r="51" spans="1:8" ht="16.2" x14ac:dyDescent="0.4">
      <c r="A51" s="50" t="s">
        <v>8</v>
      </c>
      <c r="B51" s="50"/>
      <c r="C51" s="50"/>
      <c r="D51" s="50"/>
      <c r="E51" s="50"/>
      <c r="F51" s="50"/>
      <c r="G51" s="50"/>
      <c r="H51" s="50"/>
    </row>
    <row r="52" spans="1:8" ht="16.2" x14ac:dyDescent="0.4">
      <c r="A52" s="50" t="s">
        <v>243</v>
      </c>
      <c r="B52" s="50"/>
      <c r="C52" s="33">
        <v>1500</v>
      </c>
      <c r="D52" s="33"/>
      <c r="E52" s="33"/>
      <c r="F52" s="33"/>
      <c r="G52" s="33"/>
      <c r="H52" s="33"/>
    </row>
    <row r="53" spans="1:8" ht="16.2" x14ac:dyDescent="0.4">
      <c r="A53" s="50" t="s">
        <v>8</v>
      </c>
      <c r="B53" s="50"/>
      <c r="C53" s="50" t="s">
        <v>8</v>
      </c>
      <c r="D53" s="33"/>
      <c r="E53" s="33"/>
      <c r="F53" s="33"/>
      <c r="G53" s="33"/>
      <c r="H53" s="33"/>
    </row>
    <row r="54" spans="1:8" ht="16.2" x14ac:dyDescent="0.4">
      <c r="A54" s="50"/>
      <c r="B54" s="50"/>
      <c r="C54" s="50"/>
      <c r="D54" s="33"/>
      <c r="E54" s="33"/>
      <c r="F54" s="33"/>
      <c r="G54" s="33"/>
      <c r="H54" s="33"/>
    </row>
    <row r="55" spans="1:8" ht="16.8" x14ac:dyDescent="0.45">
      <c r="A55" s="51" t="s">
        <v>355</v>
      </c>
      <c r="B55" s="50"/>
      <c r="C55" s="50"/>
      <c r="D55" s="33"/>
      <c r="E55" s="33"/>
      <c r="F55" s="33"/>
      <c r="G55" s="33"/>
      <c r="H55" s="33"/>
    </row>
    <row r="56" spans="1:8" ht="16.2" x14ac:dyDescent="0.4">
      <c r="A56" s="50"/>
      <c r="B56" s="50"/>
      <c r="C56" s="50"/>
      <c r="D56" s="33"/>
      <c r="E56" s="33"/>
      <c r="F56" s="33"/>
      <c r="G56" s="33"/>
      <c r="H56" s="33"/>
    </row>
    <row r="57" spans="1:8" ht="16.2" x14ac:dyDescent="0.4">
      <c r="A57" s="50" t="s">
        <v>356</v>
      </c>
      <c r="B57" s="50"/>
      <c r="C57" s="50"/>
      <c r="D57" s="33"/>
      <c r="E57" s="33">
        <f>C52*30</f>
        <v>45000</v>
      </c>
      <c r="F57" s="33"/>
      <c r="G57" s="33"/>
      <c r="H57" s="33"/>
    </row>
    <row r="58" spans="1:8" ht="16.2" x14ac:dyDescent="0.4">
      <c r="A58" s="50" t="s">
        <v>357</v>
      </c>
      <c r="B58" s="50"/>
      <c r="C58" s="50"/>
      <c r="D58" s="50"/>
      <c r="E58" s="33">
        <f>89.62*15*30</f>
        <v>40329.000000000007</v>
      </c>
      <c r="F58" s="33"/>
      <c r="G58" s="33"/>
      <c r="H58" s="33"/>
    </row>
    <row r="59" spans="1:8" ht="17.399999999999999" thickBot="1" x14ac:dyDescent="0.5">
      <c r="A59" s="50"/>
      <c r="B59" s="50"/>
      <c r="C59" s="51" t="s">
        <v>244</v>
      </c>
      <c r="D59" s="33"/>
      <c r="E59" s="39">
        <f>E57-E58</f>
        <v>4670.9999999999927</v>
      </c>
      <c r="F59" s="33"/>
      <c r="G59" s="33"/>
      <c r="H59" s="33"/>
    </row>
    <row r="60" spans="1:8" ht="17.399999999999999" thickTop="1" x14ac:dyDescent="0.45">
      <c r="A60" s="50"/>
      <c r="B60" s="50"/>
      <c r="C60" s="51"/>
      <c r="D60" s="33"/>
      <c r="E60" s="35"/>
      <c r="F60" s="33"/>
      <c r="G60" s="33"/>
      <c r="H60" s="33"/>
    </row>
    <row r="61" spans="1:8" ht="16.8" x14ac:dyDescent="0.45">
      <c r="A61" s="50"/>
      <c r="B61" s="50"/>
      <c r="C61" s="50"/>
      <c r="D61" s="33"/>
      <c r="E61" s="35"/>
      <c r="F61" s="33"/>
      <c r="G61" s="33"/>
      <c r="H61" s="33"/>
    </row>
    <row r="62" spans="1:8" ht="16.2" x14ac:dyDescent="0.4">
      <c r="A62" s="50" t="s">
        <v>245</v>
      </c>
      <c r="B62" s="50"/>
      <c r="C62" s="33">
        <f>E57</f>
        <v>45000</v>
      </c>
      <c r="D62" s="33" t="s">
        <v>246</v>
      </c>
      <c r="E62" s="33">
        <f>C62*12</f>
        <v>540000</v>
      </c>
      <c r="F62" s="33"/>
      <c r="G62" s="33"/>
      <c r="H62" s="33"/>
    </row>
    <row r="63" spans="1:8" ht="16.2" x14ac:dyDescent="0.4">
      <c r="A63" s="50" t="s">
        <v>247</v>
      </c>
      <c r="B63" s="50"/>
      <c r="C63" s="33">
        <f>E58</f>
        <v>40329.000000000007</v>
      </c>
      <c r="D63" s="33" t="s">
        <v>246</v>
      </c>
      <c r="E63" s="33">
        <f>C63*12</f>
        <v>483948.00000000012</v>
      </c>
      <c r="F63" s="33"/>
      <c r="G63" s="33"/>
      <c r="H63" s="33"/>
    </row>
    <row r="64" spans="1:8" ht="17.399999999999999" thickBot="1" x14ac:dyDescent="0.5">
      <c r="A64" s="50"/>
      <c r="B64" s="50"/>
      <c r="C64" s="51" t="s">
        <v>248</v>
      </c>
      <c r="D64" s="33"/>
      <c r="E64" s="39">
        <f>E62-E63</f>
        <v>56051.999999999884</v>
      </c>
      <c r="F64" s="33"/>
      <c r="G64" s="33"/>
      <c r="H64" s="33"/>
    </row>
    <row r="65" spans="1:8" ht="17.399999999999999" thickTop="1" x14ac:dyDescent="0.45">
      <c r="A65" s="50"/>
      <c r="B65" s="50"/>
      <c r="C65" s="51"/>
      <c r="D65" s="33"/>
      <c r="E65" s="35"/>
      <c r="F65" s="33"/>
      <c r="G65" s="33"/>
      <c r="H65" s="33"/>
    </row>
    <row r="66" spans="1:8" ht="16.8" x14ac:dyDescent="0.45">
      <c r="A66" s="50"/>
      <c r="B66" s="50"/>
      <c r="C66" s="51"/>
      <c r="D66" s="33"/>
      <c r="E66" s="35"/>
      <c r="F66" s="33"/>
      <c r="G66" s="33"/>
      <c r="H66" s="33"/>
    </row>
    <row r="67" spans="1:8" ht="16.2" x14ac:dyDescent="0.4">
      <c r="A67" s="50"/>
      <c r="B67" s="50"/>
      <c r="C67" s="50"/>
      <c r="D67" s="33"/>
      <c r="E67" s="33"/>
      <c r="F67" s="33"/>
      <c r="G67" s="33"/>
      <c r="H67" s="33"/>
    </row>
    <row r="68" spans="1:8" ht="16.8" x14ac:dyDescent="0.45">
      <c r="A68" s="51" t="s">
        <v>249</v>
      </c>
      <c r="B68" s="50"/>
      <c r="C68" s="33">
        <f>E57</f>
        <v>45000</v>
      </c>
      <c r="D68" s="33" t="s">
        <v>250</v>
      </c>
      <c r="E68" s="33"/>
      <c r="F68" s="33"/>
      <c r="G68" s="33"/>
      <c r="H68" s="33"/>
    </row>
    <row r="69" spans="1:8" ht="16.8" x14ac:dyDescent="0.45">
      <c r="A69" s="35">
        <f>E59</f>
        <v>4670.9999999999927</v>
      </c>
      <c r="B69" s="50"/>
      <c r="C69" s="33">
        <f>A75</f>
        <v>270.0702399999995</v>
      </c>
      <c r="D69" s="33" t="s">
        <v>251</v>
      </c>
      <c r="E69" s="33"/>
      <c r="F69" s="33"/>
      <c r="G69" s="33"/>
      <c r="H69" s="50"/>
    </row>
    <row r="70" spans="1:8" ht="17.399999999999999" thickBot="1" x14ac:dyDescent="0.5">
      <c r="A70" s="43">
        <v>644.59</v>
      </c>
      <c r="B70" s="50"/>
      <c r="C70" s="39">
        <f>C68-C69</f>
        <v>44729.929759999999</v>
      </c>
      <c r="D70" s="35" t="s">
        <v>252</v>
      </c>
      <c r="E70" s="33"/>
      <c r="F70" s="33"/>
      <c r="G70" s="33"/>
      <c r="H70" s="50"/>
    </row>
    <row r="71" spans="1:8" ht="17.399999999999999" thickTop="1" x14ac:dyDescent="0.45">
      <c r="A71" s="33">
        <f>A69-A70</f>
        <v>4026.4099999999926</v>
      </c>
      <c r="B71" s="50"/>
      <c r="C71" s="33"/>
      <c r="D71" s="35"/>
      <c r="E71" s="35"/>
      <c r="F71" s="50"/>
      <c r="G71" s="33"/>
      <c r="H71" s="50"/>
    </row>
    <row r="72" spans="1:8" ht="16.8" x14ac:dyDescent="0.45">
      <c r="A72" s="52">
        <v>6.4000000000000001E-2</v>
      </c>
      <c r="B72" s="50"/>
      <c r="C72" s="33" t="s">
        <v>8</v>
      </c>
      <c r="D72" s="33" t="s">
        <v>8</v>
      </c>
      <c r="E72" s="35" t="s">
        <v>8</v>
      </c>
      <c r="F72" s="35" t="s">
        <v>8</v>
      </c>
      <c r="G72" s="44" t="s">
        <v>8</v>
      </c>
      <c r="H72" s="50"/>
    </row>
    <row r="73" spans="1:8" ht="16.8" x14ac:dyDescent="0.45">
      <c r="A73" s="33">
        <f>A71*A72</f>
        <v>257.69023999999951</v>
      </c>
      <c r="B73" s="50"/>
      <c r="C73" s="35"/>
      <c r="D73" s="33"/>
      <c r="E73" s="33"/>
      <c r="F73" s="33"/>
      <c r="G73" s="33"/>
      <c r="H73" s="50"/>
    </row>
    <row r="74" spans="1:8" ht="16.8" x14ac:dyDescent="0.45">
      <c r="A74" s="50">
        <v>12.38</v>
      </c>
      <c r="B74" s="50"/>
      <c r="C74" s="33">
        <f>A75</f>
        <v>270.0702399999995</v>
      </c>
      <c r="D74" s="33" t="s">
        <v>253</v>
      </c>
      <c r="E74" s="35">
        <f>C74*12</f>
        <v>3240.8428799999938</v>
      </c>
      <c r="F74" s="35" t="s">
        <v>254</v>
      </c>
      <c r="G74" s="33"/>
      <c r="H74" s="50"/>
    </row>
    <row r="75" spans="1:8" ht="17.399999999999999" thickBot="1" x14ac:dyDescent="0.5">
      <c r="A75" s="39">
        <f>A73+A74</f>
        <v>270.0702399999995</v>
      </c>
      <c r="B75" s="51" t="s">
        <v>255</v>
      </c>
      <c r="C75" s="33"/>
      <c r="D75" s="33"/>
      <c r="E75" s="33"/>
      <c r="F75" s="35"/>
      <c r="G75" s="35"/>
      <c r="H75" s="50"/>
    </row>
    <row r="76" spans="1:8" ht="16.8" thickTop="1" x14ac:dyDescent="0.4">
      <c r="A76" s="50"/>
      <c r="B76" s="50"/>
      <c r="C76" s="50"/>
      <c r="D76" s="33"/>
      <c r="E76" s="33"/>
      <c r="F76" s="33"/>
      <c r="G76" s="33"/>
      <c r="H76" s="33"/>
    </row>
    <row r="77" spans="1:8" ht="16.2" x14ac:dyDescent="0.4">
      <c r="A77" s="50"/>
      <c r="B77" s="50"/>
      <c r="C77" s="50"/>
      <c r="D77" s="33"/>
      <c r="E77" s="33"/>
      <c r="F77" s="33"/>
      <c r="G77" s="33"/>
      <c r="H77" s="33"/>
    </row>
    <row r="78" spans="1:8" ht="16.2" x14ac:dyDescent="0.4">
      <c r="A78" s="50"/>
      <c r="B78" s="50"/>
      <c r="C78" s="50"/>
      <c r="D78" s="33"/>
      <c r="E78" s="33"/>
      <c r="F78" s="33"/>
      <c r="G78" s="33"/>
      <c r="H78" s="33"/>
    </row>
    <row r="79" spans="1:8" ht="16.8" x14ac:dyDescent="0.45">
      <c r="A79" s="51" t="s">
        <v>358</v>
      </c>
      <c r="B79" s="50"/>
      <c r="C79" s="50"/>
      <c r="D79" s="33"/>
      <c r="E79" s="33"/>
      <c r="F79" s="33"/>
      <c r="G79" s="33"/>
      <c r="H79" s="33"/>
    </row>
    <row r="80" spans="1:8" ht="16.8" x14ac:dyDescent="0.45">
      <c r="A80" s="35">
        <f>E64</f>
        <v>56051.999999999884</v>
      </c>
      <c r="B80" s="50"/>
      <c r="C80" s="33"/>
      <c r="D80" s="33"/>
      <c r="E80" s="33"/>
      <c r="F80" s="33"/>
      <c r="G80" s="33"/>
      <c r="H80" s="50"/>
    </row>
    <row r="81" spans="1:8" ht="16.2" x14ac:dyDescent="0.4">
      <c r="A81" s="43">
        <v>7735.01</v>
      </c>
      <c r="B81" s="50"/>
      <c r="C81" s="33"/>
      <c r="D81" s="33"/>
      <c r="E81" s="33"/>
      <c r="F81" s="33"/>
      <c r="G81" s="33"/>
      <c r="H81" s="50"/>
    </row>
    <row r="82" spans="1:8" ht="16.2" x14ac:dyDescent="0.4">
      <c r="A82" s="33">
        <f>A80-A81</f>
        <v>48316.989999999882</v>
      </c>
      <c r="B82" s="50"/>
      <c r="C82" s="33"/>
      <c r="D82" s="33"/>
      <c r="E82" s="33"/>
      <c r="F82" s="33"/>
      <c r="G82" s="33"/>
      <c r="H82" s="50"/>
    </row>
    <row r="83" spans="1:8" ht="16.8" x14ac:dyDescent="0.45">
      <c r="A83" s="52">
        <v>6.4000000000000001E-2</v>
      </c>
      <c r="B83" s="50"/>
      <c r="C83" s="33"/>
      <c r="D83" s="33"/>
      <c r="E83" s="35"/>
      <c r="F83" s="35"/>
      <c r="G83" s="44"/>
      <c r="H83" s="50"/>
    </row>
    <row r="84" spans="1:8" ht="16.8" x14ac:dyDescent="0.45">
      <c r="A84" s="33">
        <f>A82*A83</f>
        <v>3092.2873599999925</v>
      </c>
      <c r="B84" s="50"/>
      <c r="C84" s="35"/>
      <c r="D84" s="33"/>
      <c r="E84" s="33"/>
      <c r="F84" s="33"/>
      <c r="G84" s="33"/>
      <c r="H84" s="50"/>
    </row>
    <row r="85" spans="1:8" ht="16.8" x14ac:dyDescent="0.45">
      <c r="A85" s="33">
        <v>148.51</v>
      </c>
      <c r="B85" s="50"/>
      <c r="C85" s="33"/>
      <c r="D85" s="33"/>
      <c r="E85" s="35"/>
      <c r="F85" s="35"/>
      <c r="G85" s="33"/>
      <c r="H85" s="50"/>
    </row>
    <row r="86" spans="1:8" ht="17.399999999999999" thickBot="1" x14ac:dyDescent="0.5">
      <c r="A86" s="39">
        <f>A84+A85</f>
        <v>3240.7973599999923</v>
      </c>
      <c r="B86" s="50"/>
      <c r="C86" s="35"/>
      <c r="D86" s="33"/>
      <c r="E86" s="33"/>
      <c r="F86" s="35"/>
      <c r="G86" s="33"/>
      <c r="H86" s="50"/>
    </row>
    <row r="87" spans="1:8" ht="16.8" thickTop="1" x14ac:dyDescent="0.4">
      <c r="A87" s="50"/>
      <c r="B87" s="50"/>
      <c r="C87" s="50"/>
      <c r="D87" s="33"/>
      <c r="E87" s="33"/>
      <c r="F87" s="33"/>
      <c r="G87" s="33"/>
      <c r="H87" s="33"/>
    </row>
    <row r="88" spans="1:8" ht="16.2" x14ac:dyDescent="0.4">
      <c r="A88" s="50"/>
      <c r="B88" s="50"/>
      <c r="C88" s="50"/>
      <c r="D88" s="33"/>
      <c r="E88" s="33" t="s">
        <v>8</v>
      </c>
      <c r="F88" s="33"/>
      <c r="G88" s="33"/>
      <c r="H88" s="33"/>
    </row>
    <row r="89" spans="1:8" ht="16.2" x14ac:dyDescent="0.4">
      <c r="A89" s="50"/>
      <c r="B89" s="50"/>
      <c r="C89" s="50"/>
      <c r="D89" s="33"/>
      <c r="E89" s="33"/>
      <c r="F89" s="33"/>
      <c r="G89" s="33"/>
      <c r="H89" s="33"/>
    </row>
    <row r="90" spans="1:8" ht="16.8" x14ac:dyDescent="0.45">
      <c r="A90" s="51" t="s">
        <v>256</v>
      </c>
      <c r="B90" s="50"/>
      <c r="C90" s="50"/>
      <c r="D90" s="33"/>
      <c r="E90" s="33"/>
      <c r="F90" s="33"/>
      <c r="G90" s="33"/>
      <c r="H90" s="33"/>
    </row>
    <row r="91" spans="1:8" ht="16.2" x14ac:dyDescent="0.4">
      <c r="A91" s="50"/>
      <c r="B91" s="50"/>
      <c r="C91" s="50"/>
      <c r="D91" s="33"/>
      <c r="E91" s="33"/>
      <c r="F91" s="33"/>
      <c r="G91" s="33"/>
      <c r="H91" s="33"/>
    </row>
    <row r="92" spans="1:8" ht="16.2" x14ac:dyDescent="0.4">
      <c r="A92" s="50" t="s">
        <v>257</v>
      </c>
      <c r="B92" s="50"/>
      <c r="C92" s="50"/>
      <c r="D92" s="33"/>
      <c r="E92" s="33"/>
      <c r="F92" s="33"/>
      <c r="G92" s="33"/>
      <c r="H92" s="33"/>
    </row>
    <row r="93" spans="1:8" ht="16.2" x14ac:dyDescent="0.4">
      <c r="A93" s="50" t="s">
        <v>361</v>
      </c>
      <c r="B93" s="50"/>
      <c r="C93" s="50"/>
      <c r="D93" s="33"/>
      <c r="E93" s="33"/>
      <c r="F93" s="33"/>
      <c r="G93" s="33"/>
      <c r="H93" s="33"/>
    </row>
    <row r="94" spans="1:8" ht="16.2" x14ac:dyDescent="0.4">
      <c r="A94" s="50"/>
      <c r="B94" s="50"/>
      <c r="C94" s="50"/>
      <c r="D94" s="33"/>
      <c r="E94" s="33"/>
      <c r="F94" s="33"/>
      <c r="G94" s="33"/>
      <c r="H94" s="33"/>
    </row>
    <row r="95" spans="1:8" ht="16.2" x14ac:dyDescent="0.4">
      <c r="A95" s="50"/>
      <c r="B95" s="50"/>
      <c r="C95" s="50"/>
      <c r="D95" s="33"/>
      <c r="E95" s="33"/>
      <c r="F95" s="33"/>
      <c r="G95" s="33"/>
      <c r="H95" s="33"/>
    </row>
    <row r="96" spans="1:8" ht="16.2" x14ac:dyDescent="0.4">
      <c r="A96" s="50" t="s">
        <v>8</v>
      </c>
      <c r="B96" s="50"/>
      <c r="C96" s="50"/>
      <c r="D96" s="33"/>
      <c r="E96" s="33"/>
      <c r="F96" s="33"/>
      <c r="G96" s="33"/>
      <c r="H96" s="33"/>
    </row>
    <row r="97" spans="1:8" ht="16.2" x14ac:dyDescent="0.4">
      <c r="A97" s="50" t="s">
        <v>258</v>
      </c>
      <c r="B97" s="50"/>
      <c r="C97" s="50"/>
      <c r="D97" s="33"/>
      <c r="E97" s="33"/>
      <c r="F97" s="33">
        <v>1400</v>
      </c>
      <c r="G97" s="33"/>
      <c r="H97" s="33"/>
    </row>
    <row r="98" spans="1:8" ht="16.2" x14ac:dyDescent="0.4">
      <c r="A98" s="50" t="s">
        <v>259</v>
      </c>
      <c r="B98" s="50"/>
      <c r="C98" s="50"/>
      <c r="D98" s="33">
        <f>F97</f>
        <v>1400</v>
      </c>
      <c r="E98" s="33" t="s">
        <v>260</v>
      </c>
      <c r="F98" s="33">
        <f>F97*30*12</f>
        <v>504000</v>
      </c>
      <c r="G98" s="33"/>
      <c r="H98" s="33"/>
    </row>
    <row r="99" spans="1:8" ht="16.2" x14ac:dyDescent="0.4">
      <c r="A99" s="50"/>
      <c r="B99" s="50"/>
      <c r="C99" s="50"/>
      <c r="D99" s="33"/>
      <c r="E99" s="33"/>
      <c r="F99" s="33"/>
      <c r="G99" s="33"/>
      <c r="H99" s="33"/>
    </row>
    <row r="100" spans="1:8" ht="16.2" x14ac:dyDescent="0.4">
      <c r="A100" s="50" t="s">
        <v>261</v>
      </c>
      <c r="B100" s="50"/>
      <c r="C100" s="50"/>
      <c r="D100" s="33"/>
      <c r="E100" s="33"/>
      <c r="F100" s="33"/>
      <c r="G100" s="33"/>
      <c r="H100" s="33"/>
    </row>
    <row r="101" spans="1:8" ht="16.2" x14ac:dyDescent="0.4">
      <c r="A101" s="50" t="s">
        <v>262</v>
      </c>
      <c r="B101" s="50"/>
      <c r="C101" s="50"/>
      <c r="D101" s="33">
        <f>F98</f>
        <v>504000</v>
      </c>
      <c r="E101" s="33" t="s">
        <v>263</v>
      </c>
      <c r="F101" s="33">
        <f>F98*5</f>
        <v>2520000</v>
      </c>
      <c r="G101" s="33"/>
      <c r="H101" s="33"/>
    </row>
    <row r="102" spans="1:8" ht="16.2" x14ac:dyDescent="0.4">
      <c r="A102" s="50"/>
      <c r="B102" s="50"/>
      <c r="C102" s="50"/>
      <c r="D102" s="33"/>
      <c r="E102" s="33"/>
      <c r="F102" s="33"/>
      <c r="G102" s="33"/>
      <c r="H102" s="33"/>
    </row>
    <row r="103" spans="1:8" ht="16.2" x14ac:dyDescent="0.4">
      <c r="A103" s="50" t="s">
        <v>264</v>
      </c>
      <c r="B103" s="50"/>
      <c r="C103" s="50"/>
      <c r="D103" s="33"/>
      <c r="E103" s="33"/>
      <c r="F103" s="33"/>
      <c r="G103" s="33"/>
      <c r="H103" s="33"/>
    </row>
    <row r="104" spans="1:8" ht="16.2" x14ac:dyDescent="0.4">
      <c r="A104" s="50" t="s">
        <v>265</v>
      </c>
      <c r="B104" s="50"/>
      <c r="C104" s="50"/>
      <c r="D104" s="33">
        <f>F97</f>
        <v>1400</v>
      </c>
      <c r="E104" s="33" t="s">
        <v>266</v>
      </c>
      <c r="F104" s="33">
        <f>F97*30</f>
        <v>42000</v>
      </c>
      <c r="G104" s="33"/>
      <c r="H104" s="33"/>
    </row>
    <row r="105" spans="1:8" ht="16.2" x14ac:dyDescent="0.4">
      <c r="A105" s="50"/>
      <c r="B105" s="50"/>
      <c r="C105" s="50"/>
      <c r="D105" s="33"/>
      <c r="E105" s="33"/>
      <c r="F105" s="33"/>
      <c r="G105" s="33"/>
      <c r="H105" s="33"/>
    </row>
    <row r="106" spans="1:8" ht="16.2" x14ac:dyDescent="0.4">
      <c r="A106" s="50" t="s">
        <v>359</v>
      </c>
      <c r="B106" s="50"/>
      <c r="C106" s="50"/>
      <c r="D106" s="33"/>
      <c r="E106" s="33"/>
      <c r="F106" s="33"/>
      <c r="G106" s="33"/>
      <c r="H106" s="33"/>
    </row>
    <row r="107" spans="1:8" ht="16.2" x14ac:dyDescent="0.4">
      <c r="A107" s="50" t="s">
        <v>360</v>
      </c>
      <c r="B107" s="50"/>
      <c r="C107" s="50"/>
      <c r="D107" s="33"/>
      <c r="E107" s="33"/>
      <c r="F107" s="33"/>
      <c r="G107" s="33"/>
      <c r="H107" s="33"/>
    </row>
    <row r="108" spans="1:8" ht="16.2" x14ac:dyDescent="0.4">
      <c r="A108" s="50"/>
      <c r="B108" s="50"/>
      <c r="C108" s="50"/>
      <c r="D108" s="33"/>
      <c r="E108" s="33"/>
      <c r="F108" s="33"/>
      <c r="G108" s="33"/>
      <c r="H108" s="33"/>
    </row>
    <row r="109" spans="1:8" ht="16.2" x14ac:dyDescent="0.4">
      <c r="A109" s="50"/>
      <c r="B109" s="50"/>
      <c r="C109" s="50"/>
      <c r="D109" s="33"/>
      <c r="E109" s="33"/>
      <c r="F109" s="33"/>
      <c r="G109" s="33"/>
      <c r="H109" s="33"/>
    </row>
    <row r="110" spans="1:8" ht="16.8" x14ac:dyDescent="0.45">
      <c r="A110" s="51" t="s">
        <v>362</v>
      </c>
      <c r="B110" s="50"/>
      <c r="C110" s="50"/>
      <c r="D110" s="33"/>
      <c r="E110" s="33"/>
      <c r="F110" s="33"/>
      <c r="G110" s="33"/>
      <c r="H110" s="33"/>
    </row>
    <row r="111" spans="1:8" ht="16.2" x14ac:dyDescent="0.4">
      <c r="A111" s="50"/>
      <c r="B111" s="50"/>
      <c r="C111" s="50"/>
      <c r="D111" s="33"/>
      <c r="E111" s="33"/>
      <c r="F111" s="33"/>
      <c r="G111" s="33"/>
      <c r="H111" s="33"/>
    </row>
    <row r="112" spans="1:8" ht="16.8" x14ac:dyDescent="0.45">
      <c r="A112" s="51" t="s">
        <v>267</v>
      </c>
      <c r="B112" s="50"/>
      <c r="C112" s="50"/>
      <c r="D112" s="33"/>
      <c r="E112" s="33"/>
      <c r="F112" s="33"/>
      <c r="G112" s="33"/>
      <c r="H112" s="33"/>
    </row>
    <row r="113" spans="1:8" ht="16.2" x14ac:dyDescent="0.4">
      <c r="A113" s="50" t="s">
        <v>268</v>
      </c>
      <c r="B113" s="50"/>
      <c r="C113" s="50"/>
      <c r="D113" s="33"/>
      <c r="E113" s="33">
        <f>F104</f>
        <v>42000</v>
      </c>
      <c r="F113" s="33"/>
      <c r="G113" s="33"/>
      <c r="H113" s="33"/>
    </row>
    <row r="114" spans="1:8" ht="16.2" x14ac:dyDescent="0.4">
      <c r="A114" s="50" t="s">
        <v>269</v>
      </c>
      <c r="B114" s="50"/>
      <c r="C114" s="50" t="s">
        <v>363</v>
      </c>
      <c r="D114" s="33"/>
      <c r="E114" s="33">
        <f>89.62*15*30</f>
        <v>40329.000000000007</v>
      </c>
      <c r="F114" s="33"/>
      <c r="G114" s="33"/>
      <c r="H114" s="33"/>
    </row>
    <row r="115" spans="1:8" ht="17.399999999999999" thickBot="1" x14ac:dyDescent="0.5">
      <c r="A115" s="50" t="s">
        <v>270</v>
      </c>
      <c r="B115" s="50"/>
      <c r="C115" s="50"/>
      <c r="D115" s="33"/>
      <c r="E115" s="39">
        <f>E113-E114</f>
        <v>1670.9999999999927</v>
      </c>
      <c r="F115" s="33"/>
      <c r="G115" s="33"/>
      <c r="H115" s="33"/>
    </row>
    <row r="116" spans="1:8" ht="17.399999999999999" thickTop="1" x14ac:dyDescent="0.45">
      <c r="A116" s="50"/>
      <c r="B116" s="50"/>
      <c r="C116" s="50"/>
      <c r="D116" s="33"/>
      <c r="E116" s="61"/>
      <c r="F116" s="33"/>
      <c r="G116" s="33"/>
      <c r="H116" s="33"/>
    </row>
    <row r="117" spans="1:8" ht="16.2" x14ac:dyDescent="0.4">
      <c r="A117" s="50" t="s">
        <v>271</v>
      </c>
      <c r="B117" s="50"/>
      <c r="C117" s="50"/>
      <c r="D117" s="33"/>
      <c r="E117" s="33"/>
      <c r="F117" s="33"/>
      <c r="G117" s="33"/>
      <c r="H117" s="33"/>
    </row>
    <row r="118" spans="1:8" ht="16.2" x14ac:dyDescent="0.4">
      <c r="A118" s="50"/>
      <c r="B118" s="50"/>
      <c r="C118" s="50"/>
      <c r="D118" s="33"/>
      <c r="E118" s="33"/>
      <c r="F118" s="33"/>
      <c r="G118" s="33"/>
      <c r="H118" s="33"/>
    </row>
    <row r="119" spans="1:8" ht="16.2" x14ac:dyDescent="0.4">
      <c r="A119" s="33">
        <f>E115</f>
        <v>1670.9999999999927</v>
      </c>
      <c r="B119" s="33"/>
      <c r="C119" s="33"/>
      <c r="D119" s="33"/>
      <c r="E119" s="33"/>
      <c r="F119" s="33"/>
      <c r="G119" s="33"/>
      <c r="H119" s="33"/>
    </row>
    <row r="120" spans="1:8" ht="16.2" x14ac:dyDescent="0.4">
      <c r="A120" s="43">
        <v>644.59</v>
      </c>
      <c r="B120" s="33"/>
      <c r="C120" s="33"/>
      <c r="D120" s="33"/>
      <c r="E120" s="33"/>
      <c r="F120" s="33"/>
      <c r="G120" s="33"/>
      <c r="H120" s="33"/>
    </row>
    <row r="121" spans="1:8" ht="16.2" x14ac:dyDescent="0.4">
      <c r="A121" s="33">
        <f>A119-A120</f>
        <v>1026.4099999999926</v>
      </c>
      <c r="B121" s="33"/>
      <c r="C121" s="33"/>
      <c r="D121" s="33"/>
      <c r="E121" s="33"/>
      <c r="F121" s="33"/>
      <c r="G121" s="33"/>
      <c r="H121" s="33"/>
    </row>
    <row r="122" spans="1:8" ht="16.8" x14ac:dyDescent="0.45">
      <c r="A122" s="52">
        <v>6.4000000000000001E-2</v>
      </c>
      <c r="B122" s="33"/>
      <c r="C122" s="33"/>
      <c r="D122" s="33"/>
      <c r="E122" s="35"/>
      <c r="F122" s="35"/>
      <c r="G122" s="44"/>
      <c r="H122" s="33"/>
    </row>
    <row r="123" spans="1:8" ht="16.8" x14ac:dyDescent="0.45">
      <c r="A123" s="33">
        <f>A121*A122</f>
        <v>65.69023999999952</v>
      </c>
      <c r="B123" s="33"/>
      <c r="C123" s="33"/>
      <c r="D123" s="33"/>
      <c r="E123" s="33"/>
      <c r="F123" s="35"/>
      <c r="G123" s="33"/>
      <c r="H123" s="33"/>
    </row>
    <row r="124" spans="1:8" ht="16.2" x14ac:dyDescent="0.4">
      <c r="A124" s="33">
        <v>12.38</v>
      </c>
      <c r="B124" s="33"/>
      <c r="C124" s="33"/>
      <c r="D124" s="33"/>
      <c r="E124" s="33"/>
      <c r="F124" s="33"/>
      <c r="G124" s="33"/>
      <c r="H124" s="33"/>
    </row>
    <row r="125" spans="1:8" ht="17.399999999999999" thickBot="1" x14ac:dyDescent="0.5">
      <c r="A125" s="39">
        <f>A123+A124</f>
        <v>78.070239999999515</v>
      </c>
      <c r="B125" s="35" t="s">
        <v>272</v>
      </c>
      <c r="C125" s="35"/>
      <c r="D125" s="33"/>
      <c r="E125" s="33"/>
      <c r="F125" s="33"/>
      <c r="G125" s="33"/>
      <c r="H125" s="33"/>
    </row>
    <row r="126" spans="1:8" ht="16.8" thickTop="1" x14ac:dyDescent="0.4">
      <c r="A126" s="33"/>
      <c r="B126" s="33"/>
      <c r="C126" s="33"/>
      <c r="D126" s="33"/>
      <c r="E126" s="33"/>
      <c r="F126" s="33"/>
      <c r="G126" s="33"/>
      <c r="H126" s="33"/>
    </row>
    <row r="127" spans="1:8" ht="16.2" x14ac:dyDescent="0.4">
      <c r="A127" s="33"/>
      <c r="B127" s="33"/>
      <c r="C127" s="33"/>
      <c r="D127" s="33"/>
      <c r="E127" s="33"/>
      <c r="F127" s="33"/>
      <c r="G127" s="33"/>
      <c r="H127" s="33"/>
    </row>
    <row r="128" spans="1:8" ht="16.2" x14ac:dyDescent="0.4">
      <c r="A128" s="33"/>
      <c r="B128" s="33"/>
      <c r="C128" s="33"/>
      <c r="D128" s="33"/>
      <c r="E128" s="33"/>
      <c r="F128" s="33" t="s">
        <v>8</v>
      </c>
      <c r="G128" s="33"/>
      <c r="H128" s="33"/>
    </row>
    <row r="129" spans="1:8" ht="16.8" x14ac:dyDescent="0.45">
      <c r="A129" s="35" t="s">
        <v>273</v>
      </c>
      <c r="B129" s="33"/>
      <c r="C129" s="33"/>
      <c r="D129" s="33"/>
      <c r="E129" s="33"/>
      <c r="F129" s="33"/>
      <c r="G129" s="33"/>
      <c r="H129" s="33"/>
    </row>
    <row r="130" spans="1:8" ht="16.2" x14ac:dyDescent="0.4">
      <c r="A130" s="33" t="s">
        <v>274</v>
      </c>
      <c r="B130" s="33"/>
      <c r="C130" s="33"/>
      <c r="D130" s="33"/>
      <c r="E130" s="33">
        <f>F101</f>
        <v>2520000</v>
      </c>
      <c r="F130" s="33"/>
      <c r="G130" s="33"/>
      <c r="H130" s="33"/>
    </row>
    <row r="131" spans="1:8" ht="16.2" x14ac:dyDescent="0.4">
      <c r="A131" s="33" t="s">
        <v>275</v>
      </c>
      <c r="B131" s="33"/>
      <c r="C131" s="33"/>
      <c r="D131" s="33"/>
      <c r="E131" s="43">
        <f>F104</f>
        <v>42000</v>
      </c>
      <c r="F131" s="33"/>
      <c r="G131" s="33"/>
      <c r="H131" s="33"/>
    </row>
    <row r="132" spans="1:8" ht="16.2" x14ac:dyDescent="0.4">
      <c r="A132" s="33" t="s">
        <v>276</v>
      </c>
      <c r="B132" s="33"/>
      <c r="C132" s="33"/>
      <c r="D132" s="33"/>
      <c r="E132" s="44">
        <f>E130/E131</f>
        <v>60</v>
      </c>
      <c r="F132" s="33"/>
      <c r="G132" s="33"/>
      <c r="H132" s="33"/>
    </row>
    <row r="133" spans="1:8" ht="16.2" x14ac:dyDescent="0.4">
      <c r="A133" s="33" t="s">
        <v>364</v>
      </c>
      <c r="B133" s="33"/>
      <c r="C133" s="33"/>
      <c r="D133" s="33" t="s">
        <v>8</v>
      </c>
      <c r="E133" s="33">
        <f>A125*E132</f>
        <v>4684.2143999999707</v>
      </c>
      <c r="F133" s="33"/>
      <c r="G133" s="33"/>
      <c r="H133" s="33"/>
    </row>
    <row r="134" spans="1:8" ht="17.399999999999999" thickBot="1" x14ac:dyDescent="0.5">
      <c r="A134" s="33" t="s">
        <v>277</v>
      </c>
      <c r="B134" s="33"/>
      <c r="C134" s="33"/>
      <c r="D134" s="33"/>
      <c r="E134" s="39">
        <f>E130-E133</f>
        <v>2515315.7856000001</v>
      </c>
      <c r="F134" s="33"/>
      <c r="G134" s="33" t="s">
        <v>8</v>
      </c>
      <c r="H134" s="33"/>
    </row>
    <row r="135" spans="1:8" ht="16.8" thickTop="1" x14ac:dyDescent="0.4">
      <c r="A135" s="33"/>
      <c r="B135" s="33"/>
      <c r="C135" s="33"/>
      <c r="D135" s="33"/>
      <c r="E135" s="33"/>
      <c r="F135" s="33"/>
      <c r="G135" s="33"/>
      <c r="H135" s="33"/>
    </row>
    <row r="136" spans="1:8" ht="16.2" x14ac:dyDescent="0.4">
      <c r="A136" s="33"/>
      <c r="B136" s="33"/>
      <c r="C136" s="33"/>
      <c r="D136" s="33"/>
      <c r="E136" s="33"/>
      <c r="F136" s="33"/>
      <c r="G136" s="33"/>
      <c r="H136" s="33"/>
    </row>
    <row r="137" spans="1:8" ht="16.2" x14ac:dyDescent="0.4">
      <c r="A137" s="33"/>
      <c r="B137" s="33"/>
      <c r="C137" s="33"/>
      <c r="D137" s="33"/>
      <c r="E137" s="33"/>
      <c r="F137" s="33"/>
      <c r="G137" s="33"/>
      <c r="H137" s="33"/>
    </row>
    <row r="138" spans="1:8" ht="16.2" x14ac:dyDescent="0.4">
      <c r="A138" s="33"/>
      <c r="B138" s="33"/>
      <c r="C138" s="33"/>
      <c r="D138" s="33"/>
      <c r="E138" s="33"/>
      <c r="F138" s="33"/>
      <c r="G138" s="33"/>
      <c r="H138" s="33"/>
    </row>
    <row r="139" spans="1:8" ht="16.8" x14ac:dyDescent="0.45">
      <c r="A139" s="51" t="s">
        <v>278</v>
      </c>
      <c r="B139" s="33"/>
      <c r="C139" s="33"/>
      <c r="D139" s="33"/>
      <c r="E139" s="33"/>
      <c r="F139" s="33"/>
      <c r="G139" s="33"/>
      <c r="H139" s="33"/>
    </row>
    <row r="140" spans="1:8" ht="16.2" x14ac:dyDescent="0.4">
      <c r="A140" s="33"/>
      <c r="B140" s="33"/>
      <c r="C140" s="33"/>
      <c r="D140" s="33"/>
      <c r="E140" s="33"/>
      <c r="F140" s="33"/>
      <c r="G140" s="33"/>
      <c r="H140" s="33"/>
    </row>
    <row r="141" spans="1:8" ht="16.2" x14ac:dyDescent="0.4">
      <c r="A141" s="50" t="s">
        <v>345</v>
      </c>
      <c r="B141" s="50"/>
      <c r="C141" s="50"/>
      <c r="D141" s="50"/>
      <c r="E141" s="50"/>
      <c r="F141" s="50"/>
      <c r="G141" s="50"/>
      <c r="H141" s="50"/>
    </row>
    <row r="142" spans="1:8" ht="16.2" x14ac:dyDescent="0.4">
      <c r="A142" s="50" t="s">
        <v>366</v>
      </c>
      <c r="B142" s="50"/>
      <c r="C142" s="50"/>
      <c r="D142" s="50"/>
      <c r="E142" s="50"/>
      <c r="F142" s="50"/>
      <c r="G142" s="50"/>
      <c r="H142" s="50"/>
    </row>
    <row r="143" spans="1:8" ht="16.2" x14ac:dyDescent="0.4">
      <c r="A143" s="50" t="s">
        <v>367</v>
      </c>
      <c r="B143" s="50"/>
      <c r="C143" s="50"/>
      <c r="D143" s="50"/>
      <c r="E143" s="50"/>
      <c r="F143" s="50"/>
      <c r="G143" s="50"/>
      <c r="H143" s="50"/>
    </row>
    <row r="144" spans="1:8" ht="16.2" x14ac:dyDescent="0.4">
      <c r="A144" s="50"/>
      <c r="B144" s="50"/>
      <c r="C144" s="50"/>
      <c r="D144" s="50"/>
      <c r="E144" s="50"/>
      <c r="F144" s="50"/>
      <c r="G144" s="50"/>
      <c r="H144" s="50"/>
    </row>
    <row r="145" spans="1:8" ht="16.2" x14ac:dyDescent="0.4">
      <c r="A145" s="50" t="s">
        <v>280</v>
      </c>
      <c r="B145" s="50"/>
      <c r="C145" s="50"/>
      <c r="D145" s="50"/>
      <c r="E145" s="50"/>
      <c r="F145" s="50"/>
      <c r="G145" s="50"/>
      <c r="H145" s="50"/>
    </row>
    <row r="146" spans="1:8" ht="16.2" x14ac:dyDescent="0.4">
      <c r="A146" s="50" t="s">
        <v>281</v>
      </c>
      <c r="B146" s="50"/>
      <c r="C146" s="50"/>
      <c r="D146" s="50"/>
      <c r="E146" s="33" t="s">
        <v>8</v>
      </c>
      <c r="F146" s="33">
        <v>600</v>
      </c>
      <c r="G146" s="33"/>
      <c r="H146" s="33"/>
    </row>
    <row r="147" spans="1:8" ht="16.2" x14ac:dyDescent="0.4">
      <c r="A147" s="50" t="s">
        <v>365</v>
      </c>
      <c r="B147" s="50"/>
      <c r="C147" s="50"/>
      <c r="D147" s="50"/>
      <c r="E147" s="33" t="s">
        <v>8</v>
      </c>
      <c r="F147" s="33">
        <v>89.62</v>
      </c>
      <c r="G147" s="33"/>
      <c r="H147" s="33"/>
    </row>
    <row r="148" spans="1:8" ht="16.2" x14ac:dyDescent="0.4">
      <c r="A148" s="50"/>
      <c r="B148" s="50"/>
      <c r="C148" s="50"/>
      <c r="D148" s="50"/>
      <c r="E148" s="33" t="s">
        <v>8</v>
      </c>
      <c r="F148" s="33"/>
      <c r="G148" s="33"/>
      <c r="H148" s="33"/>
    </row>
    <row r="149" spans="1:8" ht="16.8" x14ac:dyDescent="0.45">
      <c r="A149" s="50" t="s">
        <v>282</v>
      </c>
      <c r="B149" s="50"/>
      <c r="C149" s="50"/>
      <c r="D149" s="50" t="s">
        <v>8</v>
      </c>
      <c r="E149" s="33" t="s">
        <v>283</v>
      </c>
      <c r="F149" s="33">
        <f>F146*30</f>
        <v>18000</v>
      </c>
      <c r="G149" s="33"/>
      <c r="H149" s="35"/>
    </row>
    <row r="150" spans="1:8" ht="16.8" x14ac:dyDescent="0.45">
      <c r="A150" s="50"/>
      <c r="B150" s="50"/>
      <c r="C150" s="50"/>
      <c r="D150" s="50"/>
      <c r="E150" s="33"/>
      <c r="F150" s="33"/>
      <c r="G150" s="33"/>
      <c r="H150" s="35"/>
    </row>
    <row r="151" spans="1:8" ht="16.8" x14ac:dyDescent="0.45">
      <c r="A151" s="50" t="s">
        <v>284</v>
      </c>
      <c r="B151" s="50"/>
      <c r="C151" s="50"/>
      <c r="D151" s="50"/>
      <c r="E151" s="33" t="s">
        <v>8</v>
      </c>
      <c r="F151" s="35">
        <f>A175</f>
        <v>2113.7528000000002</v>
      </c>
      <c r="G151" s="33"/>
      <c r="H151" s="33"/>
    </row>
    <row r="152" spans="1:8" ht="16.8" x14ac:dyDescent="0.45">
      <c r="A152" s="50"/>
      <c r="B152" s="50"/>
      <c r="C152" s="50"/>
      <c r="D152" s="50"/>
      <c r="E152" s="33"/>
      <c r="F152" s="35"/>
      <c r="G152" s="33"/>
      <c r="H152" s="33"/>
    </row>
    <row r="153" spans="1:8" ht="16.2" x14ac:dyDescent="0.4">
      <c r="A153" s="50" t="s">
        <v>285</v>
      </c>
      <c r="B153" s="50"/>
      <c r="C153" s="50"/>
      <c r="D153" s="50"/>
      <c r="E153" s="33" t="s">
        <v>286</v>
      </c>
      <c r="F153" s="33">
        <f>F149*5</f>
        <v>90000</v>
      </c>
      <c r="G153" s="33"/>
      <c r="H153" s="33"/>
    </row>
    <row r="154" spans="1:8" ht="16.2" x14ac:dyDescent="0.4">
      <c r="A154" s="50"/>
      <c r="B154" s="50"/>
      <c r="C154" s="50"/>
      <c r="D154" s="50"/>
      <c r="E154" s="33"/>
      <c r="F154" s="33"/>
      <c r="G154" s="33"/>
      <c r="H154" s="33"/>
    </row>
    <row r="155" spans="1:8" ht="16.8" x14ac:dyDescent="0.45">
      <c r="A155" s="50" t="s">
        <v>287</v>
      </c>
      <c r="B155" s="50"/>
      <c r="C155" s="50"/>
      <c r="D155" s="50"/>
      <c r="E155" s="33" t="s">
        <v>372</v>
      </c>
      <c r="F155" s="35">
        <f>F151*5</f>
        <v>10568.764000000001</v>
      </c>
      <c r="G155" s="33"/>
      <c r="H155" s="33"/>
    </row>
    <row r="156" spans="1:8" ht="16.8" x14ac:dyDescent="0.45">
      <c r="A156" s="50"/>
      <c r="B156" s="50"/>
      <c r="C156" s="50"/>
      <c r="D156" s="50"/>
      <c r="E156" s="33"/>
      <c r="F156" s="35"/>
      <c r="G156" s="33"/>
      <c r="H156" s="33"/>
    </row>
    <row r="157" spans="1:8" ht="16.2" x14ac:dyDescent="0.4">
      <c r="A157" s="50"/>
      <c r="B157" s="50"/>
      <c r="C157" s="50"/>
      <c r="D157" s="50"/>
      <c r="E157" s="33"/>
      <c r="F157" s="33"/>
      <c r="G157" s="33"/>
      <c r="H157" s="33"/>
    </row>
    <row r="158" spans="1:8" ht="16.2" x14ac:dyDescent="0.4">
      <c r="A158" s="50" t="s">
        <v>288</v>
      </c>
      <c r="B158" s="50"/>
      <c r="C158" s="50"/>
      <c r="D158" s="50" t="s">
        <v>289</v>
      </c>
      <c r="E158" s="33"/>
      <c r="F158" s="33">
        <f>F149*12*5</f>
        <v>1080000</v>
      </c>
      <c r="G158" s="33"/>
      <c r="H158" s="33"/>
    </row>
    <row r="159" spans="1:8" ht="16.2" x14ac:dyDescent="0.4">
      <c r="A159" s="50"/>
      <c r="B159" s="50"/>
      <c r="C159" s="50"/>
      <c r="D159" s="50"/>
      <c r="E159" s="33"/>
      <c r="F159" s="33"/>
      <c r="G159" s="33"/>
      <c r="H159" s="33"/>
    </row>
    <row r="160" spans="1:8" ht="16.8" x14ac:dyDescent="0.45">
      <c r="A160" s="50" t="s">
        <v>290</v>
      </c>
      <c r="B160" s="50"/>
      <c r="C160" s="50"/>
      <c r="D160" s="50" t="s">
        <v>291</v>
      </c>
      <c r="E160" s="33"/>
      <c r="F160" s="35">
        <f>F151*12*5</f>
        <v>126825.16800000001</v>
      </c>
      <c r="G160" s="33"/>
      <c r="H160" s="33"/>
    </row>
    <row r="161" spans="1:8" ht="16.8" x14ac:dyDescent="0.45">
      <c r="A161" s="50"/>
      <c r="B161" s="50"/>
      <c r="C161" s="50"/>
      <c r="D161" s="50"/>
      <c r="E161" s="33"/>
      <c r="F161" s="35"/>
      <c r="G161" s="33"/>
      <c r="H161" s="33"/>
    </row>
    <row r="162" spans="1:8" ht="16.2" x14ac:dyDescent="0.4">
      <c r="A162" s="50" t="s">
        <v>292</v>
      </c>
      <c r="B162" s="50"/>
      <c r="C162" s="50"/>
      <c r="D162" s="50"/>
      <c r="E162" s="33"/>
      <c r="F162" s="33"/>
      <c r="G162" s="33"/>
      <c r="H162" s="33"/>
    </row>
    <row r="163" spans="1:8" ht="16.2" x14ac:dyDescent="0.4">
      <c r="A163" s="50"/>
      <c r="B163" s="50"/>
      <c r="C163" s="50"/>
      <c r="D163" s="50"/>
      <c r="E163" s="33"/>
      <c r="F163" s="33"/>
      <c r="G163" s="33"/>
      <c r="H163" s="33"/>
    </row>
    <row r="164" spans="1:8" ht="16.2" x14ac:dyDescent="0.4">
      <c r="A164" s="50"/>
      <c r="B164" s="50"/>
      <c r="C164" s="50"/>
      <c r="D164" s="50"/>
      <c r="E164" s="33"/>
      <c r="F164" s="33"/>
      <c r="G164" s="33"/>
      <c r="H164" s="33"/>
    </row>
    <row r="165" spans="1:8" ht="16.2" x14ac:dyDescent="0.4">
      <c r="A165" s="33"/>
      <c r="B165" s="33"/>
      <c r="C165" s="50"/>
      <c r="D165" s="33"/>
      <c r="E165" s="33"/>
      <c r="F165" s="33"/>
      <c r="G165" s="33"/>
      <c r="H165" s="33"/>
    </row>
    <row r="166" spans="1:8" ht="16.2" x14ac:dyDescent="0.4">
      <c r="A166" s="33"/>
      <c r="B166" s="33"/>
      <c r="C166" s="50"/>
      <c r="D166" s="33"/>
      <c r="E166" s="33"/>
      <c r="F166" s="33"/>
      <c r="G166" s="33"/>
      <c r="H166" s="33"/>
    </row>
    <row r="167" spans="1:8" ht="16.8" x14ac:dyDescent="0.45">
      <c r="A167" s="33">
        <f>F149</f>
        <v>18000</v>
      </c>
      <c r="B167" s="33"/>
      <c r="C167" s="50"/>
      <c r="D167" s="51" t="s">
        <v>347</v>
      </c>
      <c r="E167" s="50"/>
      <c r="F167" s="50"/>
      <c r="G167" s="33"/>
      <c r="H167" s="33"/>
    </row>
    <row r="168" spans="1:8" ht="16.2" x14ac:dyDescent="0.4">
      <c r="A168" s="53">
        <v>0</v>
      </c>
      <c r="B168" s="33"/>
      <c r="C168" s="50"/>
      <c r="D168" s="50"/>
      <c r="E168" s="50"/>
      <c r="F168" s="50"/>
      <c r="G168" s="33"/>
      <c r="H168" s="33"/>
    </row>
    <row r="169" spans="1:8" ht="16.2" x14ac:dyDescent="0.4">
      <c r="A169" s="33">
        <f>A167-A168</f>
        <v>18000</v>
      </c>
      <c r="B169" s="33"/>
      <c r="C169" s="50"/>
      <c r="D169" s="50" t="s">
        <v>368</v>
      </c>
      <c r="E169" s="50"/>
      <c r="F169" s="33">
        <f>90*89.62*365</f>
        <v>2944017</v>
      </c>
      <c r="G169" s="33"/>
      <c r="H169" s="33"/>
    </row>
    <row r="170" spans="1:8" ht="16.2" x14ac:dyDescent="0.4">
      <c r="A170" s="40">
        <v>9614.67</v>
      </c>
      <c r="B170" s="33"/>
      <c r="C170" s="50"/>
      <c r="D170" s="33"/>
      <c r="E170" s="33"/>
      <c r="F170" s="33"/>
      <c r="G170" s="33"/>
      <c r="H170" s="33"/>
    </row>
    <row r="171" spans="1:8" ht="16.8" x14ac:dyDescent="0.45">
      <c r="A171" s="33">
        <f>A169-A170</f>
        <v>8385.33</v>
      </c>
      <c r="B171" s="33"/>
      <c r="C171" s="50"/>
      <c r="D171" s="57" t="s">
        <v>369</v>
      </c>
      <c r="E171" s="57"/>
      <c r="F171" s="57"/>
      <c r="G171" s="33"/>
      <c r="H171" s="35" t="s">
        <v>8</v>
      </c>
    </row>
    <row r="172" spans="1:8" ht="16.2" x14ac:dyDescent="0.4">
      <c r="A172" s="52">
        <v>0.16</v>
      </c>
      <c r="B172" s="33"/>
      <c r="C172" s="50"/>
      <c r="D172" s="62" t="s">
        <v>370</v>
      </c>
      <c r="E172" s="57"/>
      <c r="F172" s="62"/>
      <c r="G172" s="33"/>
      <c r="H172" s="33"/>
    </row>
    <row r="173" spans="1:8" ht="16.2" x14ac:dyDescent="0.4">
      <c r="A173" s="33">
        <f>A171*A172</f>
        <v>1341.6528000000001</v>
      </c>
      <c r="B173" s="33"/>
      <c r="C173" s="50"/>
      <c r="D173" s="57" t="s">
        <v>297</v>
      </c>
      <c r="E173" s="57"/>
      <c r="F173" s="57"/>
      <c r="G173" s="33"/>
      <c r="H173" s="33"/>
    </row>
    <row r="174" spans="1:8" ht="16.2" x14ac:dyDescent="0.4">
      <c r="A174" s="33">
        <v>772.1</v>
      </c>
      <c r="B174" s="33"/>
      <c r="C174" s="50"/>
      <c r="D174" s="33"/>
      <c r="E174" s="33"/>
      <c r="F174" s="33"/>
      <c r="G174" s="33"/>
      <c r="H174" s="33"/>
    </row>
    <row r="175" spans="1:8" ht="17.399999999999999" thickBot="1" x14ac:dyDescent="0.5">
      <c r="A175" s="39">
        <f>A173+A174</f>
        <v>2113.7528000000002</v>
      </c>
      <c r="B175" s="35" t="s">
        <v>272</v>
      </c>
      <c r="C175" s="50"/>
      <c r="D175" s="35"/>
      <c r="E175" s="35"/>
      <c r="F175" s="35"/>
      <c r="G175" s="35"/>
      <c r="H175" s="33"/>
    </row>
    <row r="176" spans="1:8" ht="16.8" thickTop="1" x14ac:dyDescent="0.4">
      <c r="A176" s="50"/>
      <c r="B176" s="50"/>
      <c r="C176" s="50"/>
      <c r="D176" s="50"/>
      <c r="E176" s="33"/>
      <c r="F176" s="33"/>
      <c r="G176" s="33"/>
      <c r="H176" s="33"/>
    </row>
    <row r="177" spans="1:8" ht="16.2" x14ac:dyDescent="0.4">
      <c r="A177" s="50"/>
      <c r="B177" s="50"/>
      <c r="C177" s="50"/>
      <c r="D177" s="50"/>
      <c r="E177" s="33"/>
      <c r="F177" s="33"/>
      <c r="G177" s="33"/>
      <c r="H177" s="33"/>
    </row>
    <row r="178" spans="1:8" ht="16.2" x14ac:dyDescent="0.4">
      <c r="A178" s="50"/>
      <c r="B178" s="50"/>
      <c r="C178" s="50"/>
      <c r="D178" s="50"/>
      <c r="E178" s="33"/>
      <c r="F178" s="33"/>
      <c r="G178" s="33"/>
      <c r="H178" s="33"/>
    </row>
    <row r="179" spans="1:8" ht="16.2" x14ac:dyDescent="0.4">
      <c r="A179" s="50"/>
      <c r="B179" s="50"/>
      <c r="C179" s="50"/>
      <c r="D179" s="50"/>
      <c r="E179" s="33"/>
      <c r="F179" s="33"/>
      <c r="G179" s="33"/>
      <c r="H179" s="33"/>
    </row>
    <row r="180" spans="1:8" ht="16.8" x14ac:dyDescent="0.45">
      <c r="A180" s="50"/>
      <c r="B180" s="50"/>
      <c r="C180" s="50"/>
      <c r="D180" s="50"/>
      <c r="E180" s="33"/>
      <c r="F180" s="35" t="s">
        <v>8</v>
      </c>
      <c r="G180" s="33"/>
      <c r="H180" s="33"/>
    </row>
    <row r="181" spans="1:8" ht="16.2" x14ac:dyDescent="0.4">
      <c r="A181" s="50"/>
      <c r="B181" s="50"/>
      <c r="C181" s="33"/>
      <c r="D181" s="33"/>
      <c r="E181" s="33"/>
      <c r="F181" s="33"/>
      <c r="G181" s="33"/>
      <c r="H181" s="33"/>
    </row>
    <row r="182" spans="1:8" ht="16.2" x14ac:dyDescent="0.4">
      <c r="A182" s="50"/>
      <c r="C182" s="54"/>
      <c r="D182" s="54"/>
      <c r="E182" s="54"/>
      <c r="F182" s="54"/>
      <c r="G182" s="54"/>
      <c r="H182" s="54"/>
    </row>
    <row r="183" spans="1:8" x14ac:dyDescent="0.3">
      <c r="C183" s="55"/>
      <c r="D183" s="54"/>
      <c r="E183" s="54"/>
      <c r="F183" s="54"/>
      <c r="G183" s="54"/>
      <c r="H183" s="54"/>
    </row>
    <row r="184" spans="1:8" ht="16.8" x14ac:dyDescent="0.45">
      <c r="A184" s="51" t="s">
        <v>293</v>
      </c>
      <c r="B184" s="33"/>
      <c r="C184" s="33"/>
      <c r="D184" s="33"/>
      <c r="E184" s="33"/>
      <c r="F184" s="33"/>
      <c r="G184" s="33"/>
      <c r="H184" s="33"/>
    </row>
    <row r="185" spans="1:8" ht="16.2" x14ac:dyDescent="0.4">
      <c r="A185" s="33"/>
      <c r="B185" s="33"/>
      <c r="C185" s="33"/>
      <c r="D185" s="33"/>
      <c r="E185" s="33"/>
      <c r="F185" s="33"/>
      <c r="G185" s="33"/>
      <c r="H185" s="33"/>
    </row>
    <row r="186" spans="1:8" ht="16.2" x14ac:dyDescent="0.4">
      <c r="A186" s="50" t="s">
        <v>279</v>
      </c>
      <c r="B186" s="50"/>
      <c r="C186" s="50"/>
      <c r="D186" s="50"/>
      <c r="E186" s="50"/>
      <c r="F186" s="50"/>
      <c r="G186" s="50"/>
      <c r="H186" s="50"/>
    </row>
    <row r="187" spans="1:8" ht="16.2" x14ac:dyDescent="0.4">
      <c r="A187" s="50" t="s">
        <v>366</v>
      </c>
      <c r="B187" s="50"/>
      <c r="C187" s="50"/>
      <c r="D187" s="50"/>
      <c r="E187" s="50"/>
      <c r="F187" s="50"/>
      <c r="G187" s="50"/>
      <c r="H187" s="50"/>
    </row>
    <row r="188" spans="1:8" ht="16.2" x14ac:dyDescent="0.4">
      <c r="A188" s="50" t="s">
        <v>373</v>
      </c>
      <c r="B188" s="50"/>
      <c r="C188" s="50"/>
      <c r="D188" s="50"/>
      <c r="E188" s="50"/>
      <c r="F188" s="50"/>
      <c r="G188" s="50"/>
      <c r="H188" s="50"/>
    </row>
    <row r="189" spans="1:8" ht="16.2" x14ac:dyDescent="0.4">
      <c r="A189" s="50"/>
      <c r="B189" s="50"/>
      <c r="C189" s="50"/>
      <c r="D189" s="50"/>
      <c r="E189" s="50"/>
      <c r="F189" s="50"/>
      <c r="G189" s="50"/>
      <c r="H189" s="50"/>
    </row>
    <row r="190" spans="1:8" ht="16.2" x14ac:dyDescent="0.4">
      <c r="A190" s="50"/>
      <c r="B190" s="50"/>
      <c r="C190" s="50"/>
      <c r="D190" s="50"/>
      <c r="E190" s="50"/>
      <c r="F190" s="50"/>
      <c r="G190" s="50"/>
      <c r="H190" s="50"/>
    </row>
    <row r="191" spans="1:8" ht="16.2" x14ac:dyDescent="0.4">
      <c r="A191" s="50" t="s">
        <v>280</v>
      </c>
      <c r="B191" s="50"/>
      <c r="C191" s="50"/>
      <c r="D191" s="50"/>
      <c r="E191" s="50"/>
      <c r="F191" s="50"/>
      <c r="G191" s="50"/>
      <c r="H191" s="50"/>
    </row>
    <row r="192" spans="1:8" ht="16.2" x14ac:dyDescent="0.4">
      <c r="A192" s="50" t="s">
        <v>281</v>
      </c>
      <c r="B192" s="50"/>
      <c r="C192" s="50"/>
      <c r="D192" s="50"/>
      <c r="E192" s="33" t="s">
        <v>8</v>
      </c>
      <c r="F192" s="33">
        <v>684</v>
      </c>
      <c r="G192" s="33"/>
      <c r="H192" s="33"/>
    </row>
    <row r="193" spans="1:8" ht="16.2" x14ac:dyDescent="0.4">
      <c r="A193" s="50" t="s">
        <v>365</v>
      </c>
      <c r="B193" s="50"/>
      <c r="C193" s="50"/>
      <c r="D193" s="50"/>
      <c r="E193" s="33" t="s">
        <v>8</v>
      </c>
      <c r="F193" s="33">
        <v>89.62</v>
      </c>
      <c r="G193" s="33"/>
      <c r="H193" s="33"/>
    </row>
    <row r="194" spans="1:8" ht="16.8" x14ac:dyDescent="0.45">
      <c r="A194" s="50" t="s">
        <v>282</v>
      </c>
      <c r="B194" s="50"/>
      <c r="C194" s="50"/>
      <c r="D194" s="50" t="s">
        <v>8</v>
      </c>
      <c r="E194" s="33" t="s">
        <v>294</v>
      </c>
      <c r="F194" s="33">
        <f>F192*30</f>
        <v>20520</v>
      </c>
      <c r="G194" s="33"/>
      <c r="H194" s="35"/>
    </row>
    <row r="195" spans="1:8" ht="16.8" x14ac:dyDescent="0.45">
      <c r="A195" s="50" t="s">
        <v>284</v>
      </c>
      <c r="B195" s="50"/>
      <c r="C195" s="50"/>
      <c r="D195" s="50"/>
      <c r="E195" s="33" t="s">
        <v>8</v>
      </c>
      <c r="F195" s="35">
        <f>A209</f>
        <v>2941.9078719999998</v>
      </c>
      <c r="G195" s="33"/>
      <c r="H195" s="33"/>
    </row>
    <row r="196" spans="1:8" ht="16.8" x14ac:dyDescent="0.45">
      <c r="A196" s="50" t="s">
        <v>287</v>
      </c>
      <c r="B196" s="50"/>
      <c r="C196" s="50"/>
      <c r="D196" s="50"/>
      <c r="E196" s="33" t="s">
        <v>374</v>
      </c>
      <c r="F196" s="35">
        <f>F195*7</f>
        <v>20593.355103999998</v>
      </c>
      <c r="G196" s="33"/>
      <c r="H196" s="33"/>
    </row>
    <row r="197" spans="1:8" ht="16.2" x14ac:dyDescent="0.4">
      <c r="A197" s="50" t="s">
        <v>295</v>
      </c>
      <c r="B197" s="50"/>
      <c r="C197" s="50"/>
      <c r="D197" s="50"/>
      <c r="E197" s="33" t="s">
        <v>294</v>
      </c>
      <c r="F197" s="33">
        <f>F192*30</f>
        <v>20520</v>
      </c>
      <c r="G197" s="33"/>
      <c r="H197" s="33"/>
    </row>
    <row r="198" spans="1:8" ht="16.2" x14ac:dyDescent="0.4">
      <c r="A198" s="50" t="s">
        <v>288</v>
      </c>
      <c r="B198" s="50"/>
      <c r="C198" s="50"/>
      <c r="D198" s="50" t="s">
        <v>8</v>
      </c>
      <c r="E198" s="33"/>
      <c r="F198" s="33">
        <v>3250000</v>
      </c>
      <c r="G198" s="33"/>
      <c r="H198" s="33"/>
    </row>
    <row r="199" spans="1:8" ht="16.2" x14ac:dyDescent="0.4">
      <c r="A199" s="50" t="s">
        <v>296</v>
      </c>
      <c r="B199" s="50"/>
      <c r="C199" s="50"/>
      <c r="D199" s="50" t="s">
        <v>8</v>
      </c>
      <c r="E199" s="33" t="s">
        <v>8</v>
      </c>
      <c r="F199" s="33">
        <v>487320</v>
      </c>
      <c r="G199" s="33"/>
      <c r="H199" s="33"/>
    </row>
    <row r="200" spans="1:8" ht="16.2" x14ac:dyDescent="0.4">
      <c r="A200" s="50" t="s">
        <v>371</v>
      </c>
      <c r="B200" s="50"/>
      <c r="C200" s="50"/>
      <c r="D200" s="50"/>
      <c r="E200" s="33"/>
      <c r="F200" s="33"/>
      <c r="G200" s="33"/>
      <c r="H200" s="33"/>
    </row>
    <row r="201" spans="1:8" ht="16.2" x14ac:dyDescent="0.4">
      <c r="A201" s="50"/>
      <c r="B201" s="50"/>
      <c r="C201" s="50"/>
      <c r="D201" s="50"/>
      <c r="E201" s="33"/>
      <c r="F201" s="33"/>
      <c r="G201" s="33"/>
      <c r="H201" s="33"/>
    </row>
    <row r="202" spans="1:8" ht="16.8" x14ac:dyDescent="0.45">
      <c r="A202" s="33" t="s">
        <v>8</v>
      </c>
      <c r="B202" s="33"/>
      <c r="C202" s="50"/>
      <c r="D202" s="51" t="s">
        <v>347</v>
      </c>
      <c r="E202" s="50"/>
      <c r="F202" s="50"/>
      <c r="G202" s="33"/>
      <c r="H202" s="33"/>
    </row>
    <row r="203" spans="1:8" ht="16.2" x14ac:dyDescent="0.4">
      <c r="A203" s="33">
        <f>F194</f>
        <v>20520</v>
      </c>
      <c r="B203" s="33"/>
      <c r="C203" s="50" t="s">
        <v>297</v>
      </c>
      <c r="D203" s="50" t="s">
        <v>368</v>
      </c>
      <c r="E203" s="50"/>
      <c r="F203" s="33">
        <f>90*F193*365</f>
        <v>2944017</v>
      </c>
      <c r="G203" s="33"/>
      <c r="H203" s="33"/>
    </row>
    <row r="204" spans="1:8" ht="16.2" x14ac:dyDescent="0.4">
      <c r="A204" s="40">
        <v>13381.48</v>
      </c>
      <c r="B204" s="33"/>
      <c r="C204" s="50"/>
      <c r="D204" s="33"/>
      <c r="E204" s="33"/>
      <c r="F204" s="33"/>
      <c r="G204" s="33"/>
      <c r="H204" s="33"/>
    </row>
    <row r="205" spans="1:8" ht="16.8" x14ac:dyDescent="0.45">
      <c r="A205" s="33">
        <f>A203-A204</f>
        <v>7138.52</v>
      </c>
      <c r="B205" s="33"/>
      <c r="C205" s="50"/>
      <c r="D205" s="33">
        <f>F198</f>
        <v>3250000</v>
      </c>
      <c r="E205" s="33" t="s">
        <v>298</v>
      </c>
      <c r="F205" s="33"/>
      <c r="G205" s="33"/>
      <c r="H205" s="35" t="s">
        <v>8</v>
      </c>
    </row>
    <row r="206" spans="1:8" ht="16.8" x14ac:dyDescent="0.45">
      <c r="A206" s="41">
        <v>0.21360000000000001</v>
      </c>
      <c r="B206" s="33"/>
      <c r="C206" s="50"/>
      <c r="D206" s="33">
        <f>F203</f>
        <v>2944017</v>
      </c>
      <c r="E206" s="33" t="s">
        <v>299</v>
      </c>
      <c r="F206" s="35"/>
      <c r="G206" s="33"/>
      <c r="H206" s="33"/>
    </row>
    <row r="207" spans="1:8" ht="17.399999999999999" thickBot="1" x14ac:dyDescent="0.5">
      <c r="A207" s="33">
        <f>A205*A206</f>
        <v>1524.7878720000001</v>
      </c>
      <c r="B207" s="33"/>
      <c r="C207" s="50"/>
      <c r="D207" s="39">
        <f>D205-D206</f>
        <v>305983</v>
      </c>
      <c r="E207" s="33" t="s">
        <v>300</v>
      </c>
      <c r="F207" s="33"/>
      <c r="G207" s="33"/>
      <c r="H207" s="33"/>
    </row>
    <row r="208" spans="1:8" ht="16.8" thickTop="1" x14ac:dyDescent="0.4">
      <c r="A208" s="42">
        <v>1417.12</v>
      </c>
      <c r="B208" s="33"/>
      <c r="C208" s="50"/>
      <c r="D208" s="33"/>
      <c r="E208" s="33"/>
      <c r="F208" s="33"/>
      <c r="G208" s="33"/>
      <c r="H208" s="33"/>
    </row>
    <row r="209" spans="1:8" ht="17.399999999999999" thickBot="1" x14ac:dyDescent="0.5">
      <c r="A209" s="39">
        <f>A207+A208</f>
        <v>2941.9078719999998</v>
      </c>
      <c r="B209" s="35" t="s">
        <v>272</v>
      </c>
      <c r="C209" s="50"/>
      <c r="D209" s="35"/>
      <c r="E209" s="35"/>
      <c r="F209" s="35"/>
      <c r="G209" s="35"/>
      <c r="H209" s="33"/>
    </row>
    <row r="210" spans="1:8" ht="17.399999999999999" thickTop="1" x14ac:dyDescent="0.45">
      <c r="A210" s="50"/>
      <c r="B210" s="50"/>
      <c r="C210" s="51" t="s">
        <v>301</v>
      </c>
      <c r="D210" s="50"/>
      <c r="E210" s="50"/>
      <c r="F210" s="50"/>
      <c r="G210" s="50"/>
      <c r="H210" s="50"/>
    </row>
    <row r="211" spans="1:8" ht="16.2" x14ac:dyDescent="0.4">
      <c r="A211" s="50"/>
      <c r="B211" s="50"/>
      <c r="C211" s="33">
        <f>F194</f>
        <v>20520</v>
      </c>
      <c r="D211" s="50" t="s">
        <v>302</v>
      </c>
      <c r="E211" s="50"/>
      <c r="F211" s="50"/>
      <c r="G211" s="50"/>
      <c r="H211" s="50"/>
    </row>
    <row r="212" spans="1:8" ht="16.2" x14ac:dyDescent="0.4">
      <c r="A212" s="50"/>
      <c r="B212" s="50"/>
      <c r="C212" s="43">
        <f>F199</f>
        <v>487320</v>
      </c>
      <c r="D212" s="50" t="s">
        <v>303</v>
      </c>
      <c r="E212" s="50"/>
      <c r="F212" s="50"/>
      <c r="G212" s="50"/>
      <c r="H212" s="50"/>
    </row>
    <row r="213" spans="1:8" ht="16.2" x14ac:dyDescent="0.4">
      <c r="A213" s="50"/>
      <c r="B213" s="50"/>
      <c r="C213" s="33">
        <f>C211+C212</f>
        <v>507840</v>
      </c>
      <c r="D213" s="50" t="s">
        <v>304</v>
      </c>
      <c r="E213" s="50"/>
      <c r="F213" s="50"/>
      <c r="G213" s="50"/>
      <c r="H213" s="50"/>
    </row>
    <row r="214" spans="1:8" ht="16.2" x14ac:dyDescent="0.4">
      <c r="A214" s="50"/>
      <c r="B214" s="50" t="s">
        <v>305</v>
      </c>
      <c r="C214" s="40">
        <v>323862.01</v>
      </c>
      <c r="D214" s="33"/>
      <c r="E214" s="33"/>
      <c r="F214" s="33"/>
      <c r="G214" s="50"/>
      <c r="H214" s="50"/>
    </row>
    <row r="215" spans="1:8" ht="16.2" x14ac:dyDescent="0.4">
      <c r="A215" s="50"/>
      <c r="B215" s="50"/>
      <c r="C215" s="33">
        <f>C213-C214</f>
        <v>183977.99</v>
      </c>
      <c r="D215" s="33"/>
      <c r="E215" s="33"/>
      <c r="F215" s="33"/>
      <c r="G215" s="50"/>
      <c r="H215" s="50"/>
    </row>
    <row r="216" spans="1:8" ht="16.2" x14ac:dyDescent="0.4">
      <c r="A216" s="50"/>
      <c r="B216" s="50"/>
      <c r="C216" s="41">
        <v>0.23519999999999999</v>
      </c>
      <c r="D216" s="33"/>
      <c r="E216" s="33"/>
      <c r="F216" s="33"/>
      <c r="G216" s="50"/>
      <c r="H216" s="50"/>
    </row>
    <row r="217" spans="1:8" ht="16.2" x14ac:dyDescent="0.4">
      <c r="A217" s="50"/>
      <c r="B217" s="50"/>
      <c r="C217" s="33">
        <f>C215*C216</f>
        <v>43271.623247999996</v>
      </c>
      <c r="D217" s="33"/>
      <c r="E217" s="33"/>
      <c r="F217" s="33"/>
      <c r="G217" s="50"/>
      <c r="H217" s="50"/>
    </row>
    <row r="218" spans="1:8" ht="16.2" x14ac:dyDescent="0.4">
      <c r="A218" s="50"/>
      <c r="B218" s="50"/>
      <c r="C218" s="42">
        <v>51883.01</v>
      </c>
      <c r="D218" s="33"/>
      <c r="E218" s="33"/>
      <c r="F218" s="33"/>
      <c r="G218" s="50"/>
      <c r="H218" s="50"/>
    </row>
    <row r="219" spans="1:8" ht="17.399999999999999" thickBot="1" x14ac:dyDescent="0.5">
      <c r="A219" s="50"/>
      <c r="B219" s="50"/>
      <c r="C219" s="39">
        <f>C217+C218</f>
        <v>95154.633247999998</v>
      </c>
      <c r="D219" s="35" t="s">
        <v>306</v>
      </c>
      <c r="E219" s="33"/>
      <c r="F219" s="33"/>
      <c r="G219" s="50"/>
      <c r="H219" s="50"/>
    </row>
    <row r="220" spans="1:8" ht="16.8" thickTop="1" x14ac:dyDescent="0.4">
      <c r="A220" s="50"/>
      <c r="B220" s="50"/>
      <c r="C220" s="33"/>
      <c r="D220" s="33"/>
      <c r="E220" s="33"/>
      <c r="F220" s="33"/>
      <c r="G220" s="50"/>
      <c r="H220" s="50"/>
    </row>
    <row r="221" spans="1:8" ht="16.2" x14ac:dyDescent="0.4">
      <c r="A221" s="33">
        <f>C219</f>
        <v>95154.633247999998</v>
      </c>
      <c r="B221" s="50" t="s">
        <v>307</v>
      </c>
      <c r="C221" s="33">
        <f>C213</f>
        <v>507840</v>
      </c>
      <c r="D221" s="33" t="s">
        <v>308</v>
      </c>
      <c r="E221" s="46">
        <f>A221/C221</f>
        <v>0.18737128475110271</v>
      </c>
      <c r="F221" s="33" t="s">
        <v>309</v>
      </c>
      <c r="G221" s="33">
        <f>E221*100</f>
        <v>18.737128475110271</v>
      </c>
      <c r="H221" s="50" t="s">
        <v>310</v>
      </c>
    </row>
    <row r="222" spans="1:8" ht="16.2" x14ac:dyDescent="0.4">
      <c r="A222" s="50"/>
      <c r="B222" s="50"/>
      <c r="C222" s="33"/>
      <c r="D222" s="33"/>
      <c r="E222" s="33"/>
      <c r="F222" s="33"/>
      <c r="G222" s="50"/>
      <c r="H222" s="50"/>
    </row>
    <row r="223" spans="1:8" ht="16.2" x14ac:dyDescent="0.4">
      <c r="A223" s="50"/>
      <c r="B223" s="50"/>
      <c r="C223" s="33"/>
      <c r="D223" s="33"/>
      <c r="E223" s="33"/>
      <c r="F223" s="33"/>
      <c r="G223" s="50"/>
      <c r="H223" s="50"/>
    </row>
    <row r="224" spans="1:8" ht="16.8" x14ac:dyDescent="0.45">
      <c r="A224" s="51" t="s">
        <v>311</v>
      </c>
      <c r="B224" s="50"/>
      <c r="C224" s="33"/>
      <c r="D224" s="33"/>
      <c r="E224" s="33"/>
      <c r="F224" s="33"/>
      <c r="G224" s="50"/>
      <c r="H224" s="50"/>
    </row>
    <row r="225" spans="1:8" ht="16.2" x14ac:dyDescent="0.4">
      <c r="A225" s="50"/>
      <c r="B225" s="50" t="s">
        <v>8</v>
      </c>
      <c r="C225" s="33"/>
      <c r="D225" s="33"/>
      <c r="E225" s="33"/>
      <c r="F225" s="33"/>
      <c r="G225" s="50"/>
      <c r="H225" s="50"/>
    </row>
    <row r="226" spans="1:8" ht="16.2" x14ac:dyDescent="0.4">
      <c r="A226" s="33">
        <f>D207</f>
        <v>305983</v>
      </c>
      <c r="B226" s="33" t="s">
        <v>312</v>
      </c>
      <c r="C226" s="33">
        <f>F194</f>
        <v>20520</v>
      </c>
      <c r="D226" s="33" t="s">
        <v>313</v>
      </c>
      <c r="E226" s="33">
        <f>A226-C226</f>
        <v>285463</v>
      </c>
      <c r="F226" s="33"/>
      <c r="G226" s="50"/>
      <c r="H226" s="50"/>
    </row>
    <row r="227" spans="1:8" ht="16.2" x14ac:dyDescent="0.4">
      <c r="A227" s="50"/>
      <c r="B227" s="33" t="s">
        <v>8</v>
      </c>
      <c r="C227" s="33"/>
      <c r="D227" s="33" t="s">
        <v>314</v>
      </c>
      <c r="E227" s="46">
        <f>E221</f>
        <v>0.18737128475110271</v>
      </c>
      <c r="F227" s="33"/>
      <c r="G227" s="50"/>
      <c r="H227" s="50"/>
    </row>
    <row r="228" spans="1:8" ht="17.399999999999999" thickBot="1" x14ac:dyDescent="0.5">
      <c r="A228" s="50"/>
      <c r="B228" s="33" t="s">
        <v>8</v>
      </c>
      <c r="C228" s="33"/>
      <c r="D228" s="33"/>
      <c r="E228" s="39">
        <f>E226*E227</f>
        <v>53487.569058904031</v>
      </c>
      <c r="F228" s="35" t="s">
        <v>315</v>
      </c>
      <c r="G228" s="50"/>
      <c r="H228" s="50"/>
    </row>
    <row r="229" spans="1:8" ht="17.399999999999999" thickTop="1" x14ac:dyDescent="0.45">
      <c r="A229" s="50"/>
      <c r="B229" s="50"/>
      <c r="C229" s="33"/>
      <c r="D229" s="33"/>
      <c r="E229" s="33"/>
      <c r="F229" s="35" t="s">
        <v>316</v>
      </c>
      <c r="G229" s="50"/>
      <c r="H229" s="50"/>
    </row>
    <row r="230" spans="1:8" ht="16.2" x14ac:dyDescent="0.4">
      <c r="A230" s="50"/>
      <c r="B230" s="50"/>
      <c r="C230" s="33"/>
      <c r="D230" s="33"/>
      <c r="E230" s="33"/>
      <c r="F230" s="33"/>
      <c r="G230" s="50"/>
      <c r="H230" s="50"/>
    </row>
    <row r="231" spans="1:8" ht="16.2" x14ac:dyDescent="0.4">
      <c r="A231" s="50"/>
      <c r="B231" s="50"/>
      <c r="C231" s="33"/>
      <c r="D231" s="33"/>
      <c r="E231" s="33"/>
      <c r="F231" s="33"/>
      <c r="G231" s="50"/>
      <c r="H231" s="50"/>
    </row>
    <row r="232" spans="1:8" ht="16.8" x14ac:dyDescent="0.45">
      <c r="A232" s="51" t="s">
        <v>317</v>
      </c>
      <c r="B232" s="33"/>
      <c r="C232" s="33"/>
      <c r="D232" s="33"/>
      <c r="E232" s="33"/>
      <c r="F232" s="33"/>
      <c r="G232" s="33"/>
      <c r="H232" s="33"/>
    </row>
    <row r="233" spans="1:8" ht="16.2" x14ac:dyDescent="0.4">
      <c r="A233" s="33"/>
      <c r="B233" s="33"/>
      <c r="C233" s="33"/>
      <c r="D233" s="33"/>
      <c r="E233" s="33"/>
      <c r="F233" s="33"/>
      <c r="G233" s="33"/>
      <c r="H233" s="33"/>
    </row>
    <row r="234" spans="1:8" ht="16.2" x14ac:dyDescent="0.4">
      <c r="A234" s="50" t="s">
        <v>345</v>
      </c>
      <c r="B234" s="50"/>
      <c r="C234" s="50"/>
      <c r="D234" s="50"/>
      <c r="E234" s="50"/>
      <c r="F234" s="50"/>
      <c r="G234" s="50"/>
      <c r="H234" s="50"/>
    </row>
    <row r="235" spans="1:8" ht="16.2" x14ac:dyDescent="0.4">
      <c r="A235" s="50" t="s">
        <v>346</v>
      </c>
      <c r="B235" s="50"/>
      <c r="C235" s="50"/>
      <c r="D235" s="50"/>
      <c r="E235" s="50"/>
      <c r="F235" s="50"/>
      <c r="G235" s="50"/>
      <c r="H235" s="50"/>
    </row>
    <row r="236" spans="1:8" ht="16.2" x14ac:dyDescent="0.4">
      <c r="A236" s="50"/>
      <c r="B236" s="50"/>
      <c r="C236" s="50"/>
      <c r="D236" s="50"/>
      <c r="E236" s="50"/>
      <c r="F236" s="50"/>
      <c r="G236" s="50"/>
      <c r="H236" s="50"/>
    </row>
    <row r="237" spans="1:8" ht="16.2" x14ac:dyDescent="0.4">
      <c r="A237" s="50" t="s">
        <v>280</v>
      </c>
      <c r="B237" s="50"/>
      <c r="C237" s="50"/>
      <c r="D237" s="50"/>
      <c r="E237" s="50"/>
      <c r="F237" s="50"/>
      <c r="G237" s="50"/>
      <c r="H237" s="50"/>
    </row>
    <row r="238" spans="1:8" ht="16.2" x14ac:dyDescent="0.4">
      <c r="A238" s="50" t="s">
        <v>281</v>
      </c>
      <c r="B238" s="50"/>
      <c r="C238" s="50"/>
      <c r="D238" s="50"/>
      <c r="E238" s="33" t="s">
        <v>8</v>
      </c>
      <c r="F238" s="33">
        <v>550</v>
      </c>
      <c r="G238" s="33"/>
      <c r="H238" s="33"/>
    </row>
    <row r="239" spans="1:8" ht="16.2" x14ac:dyDescent="0.4">
      <c r="A239" s="50" t="s">
        <v>58</v>
      </c>
      <c r="B239" s="50"/>
      <c r="C239" s="50"/>
      <c r="D239" s="50"/>
      <c r="E239" s="33" t="s">
        <v>8</v>
      </c>
      <c r="F239" s="33">
        <v>89.62</v>
      </c>
      <c r="G239" s="33"/>
      <c r="H239" s="33"/>
    </row>
    <row r="240" spans="1:8" ht="16.8" x14ac:dyDescent="0.45">
      <c r="A240" s="50" t="s">
        <v>282</v>
      </c>
      <c r="B240" s="50"/>
      <c r="C240" s="50"/>
      <c r="D240" s="50" t="s">
        <v>8</v>
      </c>
      <c r="E240" s="33" t="s">
        <v>318</v>
      </c>
      <c r="F240" s="33">
        <f>F238*30</f>
        <v>16500</v>
      </c>
      <c r="G240" s="33"/>
      <c r="H240" s="35"/>
    </row>
    <row r="241" spans="1:8" ht="16.8" x14ac:dyDescent="0.45">
      <c r="A241" s="50" t="s">
        <v>284</v>
      </c>
      <c r="B241" s="50"/>
      <c r="C241" s="50"/>
      <c r="D241" s="50"/>
      <c r="E241" s="33" t="s">
        <v>8</v>
      </c>
      <c r="F241" s="35">
        <f>A255</f>
        <v>2081.0998719999998</v>
      </c>
      <c r="G241" s="33"/>
      <c r="H241" s="33"/>
    </row>
    <row r="242" spans="1:8" ht="16.8" x14ac:dyDescent="0.45">
      <c r="A242" s="50" t="s">
        <v>287</v>
      </c>
      <c r="B242" s="50"/>
      <c r="C242" s="50"/>
      <c r="D242" s="50"/>
      <c r="E242" s="33" t="s">
        <v>319</v>
      </c>
      <c r="F242" s="35">
        <f>F241*5</f>
        <v>10405.499359999998</v>
      </c>
      <c r="G242" s="33"/>
      <c r="H242" s="33"/>
    </row>
    <row r="243" spans="1:8" ht="16.2" x14ac:dyDescent="0.4">
      <c r="A243" s="50" t="s">
        <v>295</v>
      </c>
      <c r="B243" s="50"/>
      <c r="C243" s="50"/>
      <c r="D243" s="50"/>
      <c r="E243" s="33" t="s">
        <v>318</v>
      </c>
      <c r="F243" s="33">
        <f>F238*30</f>
        <v>16500</v>
      </c>
      <c r="G243" s="33"/>
      <c r="H243" s="33"/>
    </row>
    <row r="244" spans="1:8" ht="16.2" x14ac:dyDescent="0.4">
      <c r="A244" s="50" t="s">
        <v>288</v>
      </c>
      <c r="B244" s="50"/>
      <c r="C244" s="50"/>
      <c r="D244" s="50" t="s">
        <v>8</v>
      </c>
      <c r="E244" s="33"/>
      <c r="F244" s="33">
        <v>1950000</v>
      </c>
      <c r="G244" s="33"/>
      <c r="H244" s="33"/>
    </row>
    <row r="245" spans="1:8" ht="16.2" x14ac:dyDescent="0.4">
      <c r="A245" s="50" t="s">
        <v>296</v>
      </c>
      <c r="B245" s="50"/>
      <c r="C245" s="50"/>
      <c r="D245" s="50" t="s">
        <v>8</v>
      </c>
      <c r="E245" s="33" t="s">
        <v>8</v>
      </c>
      <c r="F245" s="33">
        <v>65000</v>
      </c>
      <c r="G245" s="33"/>
      <c r="H245" s="33"/>
    </row>
    <row r="246" spans="1:8" ht="16.2" x14ac:dyDescent="0.4">
      <c r="A246" s="50" t="s">
        <v>320</v>
      </c>
      <c r="B246" s="50"/>
      <c r="C246" s="50"/>
      <c r="D246" s="50"/>
      <c r="E246" s="33"/>
      <c r="F246" s="33"/>
      <c r="G246" s="33"/>
      <c r="H246" s="33"/>
    </row>
    <row r="247" spans="1:8" ht="16.2" x14ac:dyDescent="0.4">
      <c r="A247" s="50"/>
      <c r="B247" s="50"/>
      <c r="C247" s="50"/>
      <c r="D247" s="50"/>
      <c r="E247" s="33"/>
      <c r="F247" s="33"/>
      <c r="G247" s="33"/>
      <c r="H247" s="33"/>
    </row>
    <row r="248" spans="1:8" ht="16.8" x14ac:dyDescent="0.45">
      <c r="A248" s="33" t="s">
        <v>8</v>
      </c>
      <c r="B248" s="33"/>
      <c r="C248" s="50"/>
      <c r="D248" s="51" t="s">
        <v>347</v>
      </c>
      <c r="E248" s="50"/>
      <c r="F248" s="50"/>
      <c r="G248" s="33"/>
      <c r="H248" s="33"/>
    </row>
    <row r="249" spans="1:8" ht="16.2" x14ac:dyDescent="0.4">
      <c r="A249" s="33">
        <f>F240</f>
        <v>16500</v>
      </c>
      <c r="B249" s="33"/>
      <c r="C249" s="60" t="s">
        <v>297</v>
      </c>
      <c r="D249" s="50" t="s">
        <v>348</v>
      </c>
      <c r="E249" s="50"/>
      <c r="F249" s="33">
        <f>90*89.62*365</f>
        <v>2944017</v>
      </c>
      <c r="G249" s="33"/>
      <c r="H249" s="33"/>
    </row>
    <row r="250" spans="1:8" ht="16.2" x14ac:dyDescent="0.4">
      <c r="A250" s="40">
        <v>13391.48</v>
      </c>
      <c r="B250" s="33"/>
      <c r="C250" s="50"/>
      <c r="D250" s="33"/>
      <c r="E250" s="33"/>
      <c r="F250" s="33"/>
      <c r="G250" s="33"/>
      <c r="H250" s="33"/>
    </row>
    <row r="251" spans="1:8" ht="16.8" x14ac:dyDescent="0.45">
      <c r="A251" s="33">
        <f>A249-A250</f>
        <v>3108.5200000000004</v>
      </c>
      <c r="B251" s="33"/>
      <c r="C251" s="50"/>
      <c r="D251" s="33">
        <f>F244</f>
        <v>1950000</v>
      </c>
      <c r="E251" s="33" t="s">
        <v>298</v>
      </c>
      <c r="F251" s="33"/>
      <c r="G251" s="33"/>
      <c r="H251" s="35" t="s">
        <v>8</v>
      </c>
    </row>
    <row r="252" spans="1:8" ht="16.8" x14ac:dyDescent="0.45">
      <c r="A252" s="41">
        <v>0.21360000000000001</v>
      </c>
      <c r="B252" s="33"/>
      <c r="C252" s="50"/>
      <c r="D252" s="33">
        <f>F249</f>
        <v>2944017</v>
      </c>
      <c r="E252" s="33" t="s">
        <v>299</v>
      </c>
      <c r="F252" s="35"/>
      <c r="G252" s="33"/>
      <c r="H252" s="33"/>
    </row>
    <row r="253" spans="1:8" ht="17.399999999999999" thickBot="1" x14ac:dyDescent="0.5">
      <c r="A253" s="33">
        <f>A251*A252</f>
        <v>663.97987200000011</v>
      </c>
      <c r="B253" s="33"/>
      <c r="C253" s="50"/>
      <c r="D253" s="56">
        <f>D251-D252</f>
        <v>-994017</v>
      </c>
      <c r="E253" s="57" t="s">
        <v>321</v>
      </c>
      <c r="F253" s="33"/>
      <c r="G253" s="33"/>
      <c r="H253" s="33"/>
    </row>
    <row r="254" spans="1:8" ht="16.8" thickTop="1" x14ac:dyDescent="0.4">
      <c r="A254" s="42">
        <v>1417.12</v>
      </c>
      <c r="B254" s="33"/>
      <c r="C254" s="50"/>
      <c r="D254" s="33"/>
      <c r="E254" s="33"/>
      <c r="F254" s="33"/>
      <c r="G254" s="33"/>
      <c r="H254" s="33"/>
    </row>
    <row r="255" spans="1:8" ht="17.399999999999999" thickBot="1" x14ac:dyDescent="0.5">
      <c r="A255" s="39">
        <f>A253+A254</f>
        <v>2081.0998719999998</v>
      </c>
      <c r="B255" s="35" t="s">
        <v>272</v>
      </c>
      <c r="C255" s="50"/>
      <c r="D255" s="35"/>
      <c r="E255" s="35"/>
      <c r="F255" s="35"/>
      <c r="G255" s="35"/>
      <c r="H255" s="33"/>
    </row>
    <row r="256" spans="1:8" ht="17.399999999999999" thickTop="1" x14ac:dyDescent="0.45">
      <c r="A256" s="50"/>
      <c r="B256" s="50"/>
      <c r="C256" s="51" t="s">
        <v>301</v>
      </c>
      <c r="D256" s="50"/>
      <c r="E256" s="50"/>
      <c r="F256" s="50"/>
      <c r="G256" s="50"/>
      <c r="H256" s="50"/>
    </row>
    <row r="257" spans="1:8" ht="16.2" x14ac:dyDescent="0.4">
      <c r="A257" s="50"/>
      <c r="B257" s="50"/>
      <c r="C257" s="33">
        <f>F240</f>
        <v>16500</v>
      </c>
      <c r="D257" s="50" t="s">
        <v>302</v>
      </c>
      <c r="E257" s="50"/>
      <c r="F257" s="50"/>
      <c r="G257" s="50"/>
      <c r="H257" s="50"/>
    </row>
    <row r="258" spans="1:8" ht="16.2" x14ac:dyDescent="0.4">
      <c r="A258" s="50"/>
      <c r="B258" s="50"/>
      <c r="C258" s="43">
        <f>F245</f>
        <v>65000</v>
      </c>
      <c r="D258" s="50" t="s">
        <v>303</v>
      </c>
      <c r="E258" s="50"/>
      <c r="F258" s="50"/>
      <c r="G258" s="50"/>
      <c r="H258" s="50"/>
    </row>
    <row r="259" spans="1:8" ht="16.2" x14ac:dyDescent="0.4">
      <c r="A259" s="50"/>
      <c r="B259" s="50"/>
      <c r="C259" s="33">
        <f>C257+C258</f>
        <v>81500</v>
      </c>
      <c r="D259" s="50" t="s">
        <v>304</v>
      </c>
      <c r="E259" s="50"/>
      <c r="F259" s="50"/>
      <c r="G259" s="50"/>
      <c r="H259" s="50"/>
    </row>
    <row r="260" spans="1:8" ht="16.2" x14ac:dyDescent="0.4">
      <c r="A260" s="50"/>
      <c r="B260" s="50" t="s">
        <v>322</v>
      </c>
      <c r="C260" s="40">
        <v>65651.08</v>
      </c>
      <c r="D260" s="33"/>
      <c r="E260" s="33"/>
      <c r="F260" s="33"/>
      <c r="G260" s="50"/>
      <c r="H260" s="50"/>
    </row>
    <row r="261" spans="1:8" ht="16.2" x14ac:dyDescent="0.4">
      <c r="A261" s="50"/>
      <c r="B261" s="50"/>
      <c r="C261" s="33">
        <f>C259-C260</f>
        <v>15848.919999999998</v>
      </c>
      <c r="D261" s="33"/>
      <c r="E261" s="33"/>
      <c r="F261" s="33"/>
      <c r="G261" s="50"/>
      <c r="H261" s="50"/>
    </row>
    <row r="262" spans="1:8" ht="16.2" x14ac:dyDescent="0.4">
      <c r="A262" s="50"/>
      <c r="B262" s="50"/>
      <c r="C262" s="41">
        <v>0.10879999999999999</v>
      </c>
      <c r="D262" s="33"/>
      <c r="E262" s="33"/>
      <c r="F262" s="33"/>
      <c r="G262" s="50"/>
      <c r="H262" s="50"/>
    </row>
    <row r="263" spans="1:8" ht="16.2" x14ac:dyDescent="0.4">
      <c r="A263" s="50"/>
      <c r="B263" s="50"/>
      <c r="C263" s="33">
        <f>C261*C262</f>
        <v>1724.3624959999997</v>
      </c>
      <c r="D263" s="33"/>
      <c r="E263" s="33"/>
      <c r="F263" s="33"/>
      <c r="G263" s="50"/>
      <c r="H263" s="50"/>
    </row>
    <row r="264" spans="1:8" ht="16.2" x14ac:dyDescent="0.4">
      <c r="A264" s="50"/>
      <c r="B264" s="50"/>
      <c r="C264" s="42">
        <v>3855.14</v>
      </c>
      <c r="D264" s="33"/>
      <c r="E264" s="33"/>
      <c r="F264" s="33"/>
      <c r="G264" s="50"/>
      <c r="H264" s="50"/>
    </row>
    <row r="265" spans="1:8" ht="17.399999999999999" thickBot="1" x14ac:dyDescent="0.5">
      <c r="A265" s="50"/>
      <c r="B265" s="50"/>
      <c r="C265" s="39">
        <f>C263+C264</f>
        <v>5579.5024959999992</v>
      </c>
      <c r="D265" s="35" t="s">
        <v>306</v>
      </c>
      <c r="E265" s="33"/>
      <c r="F265" s="33"/>
      <c r="G265" s="50"/>
      <c r="H265" s="50"/>
    </row>
    <row r="266" spans="1:8" ht="16.8" thickTop="1" x14ac:dyDescent="0.4">
      <c r="A266" s="50"/>
      <c r="B266" s="50"/>
      <c r="C266" s="33"/>
      <c r="D266" s="33"/>
      <c r="E266" s="33"/>
      <c r="F266" s="33"/>
      <c r="G266" s="50"/>
      <c r="H266" s="50"/>
    </row>
    <row r="267" spans="1:8" ht="16.2" x14ac:dyDescent="0.4">
      <c r="A267" s="33">
        <f>C265</f>
        <v>5579.5024959999992</v>
      </c>
      <c r="B267" s="50" t="s">
        <v>307</v>
      </c>
      <c r="C267" s="33">
        <f>C259</f>
        <v>81500</v>
      </c>
      <c r="D267" s="33" t="s">
        <v>308</v>
      </c>
      <c r="E267" s="46">
        <f>A267/C267</f>
        <v>6.8460153325153358E-2</v>
      </c>
      <c r="F267" s="33" t="s">
        <v>309</v>
      </c>
      <c r="G267" s="33">
        <f>E267*100</f>
        <v>6.8460153325153357</v>
      </c>
      <c r="H267" s="50" t="s">
        <v>310</v>
      </c>
    </row>
    <row r="268" spans="1:8" ht="16.2" x14ac:dyDescent="0.4">
      <c r="A268" s="50"/>
      <c r="B268" s="50"/>
      <c r="C268" s="33"/>
      <c r="D268" s="33"/>
      <c r="E268" s="33"/>
      <c r="F268" s="33"/>
      <c r="G268" s="50"/>
      <c r="H268" s="50"/>
    </row>
    <row r="269" spans="1:8" ht="16.2" x14ac:dyDescent="0.4">
      <c r="A269" s="50"/>
      <c r="B269" s="50"/>
      <c r="C269" s="33"/>
      <c r="D269" s="33"/>
      <c r="E269" s="33"/>
      <c r="F269" s="33"/>
      <c r="G269" s="50"/>
      <c r="H269" s="50"/>
    </row>
    <row r="270" spans="1:8" ht="16.8" x14ac:dyDescent="0.45">
      <c r="A270" s="51" t="s">
        <v>311</v>
      </c>
      <c r="B270" s="50"/>
      <c r="C270" s="33"/>
      <c r="D270" s="33"/>
      <c r="E270" s="33"/>
      <c r="F270" s="33"/>
      <c r="G270" s="50"/>
      <c r="H270" s="50"/>
    </row>
    <row r="271" spans="1:8" ht="16.2" x14ac:dyDescent="0.4">
      <c r="A271" s="50"/>
      <c r="B271" s="50" t="s">
        <v>8</v>
      </c>
      <c r="C271" s="33"/>
      <c r="D271" s="33"/>
      <c r="E271" s="33"/>
      <c r="F271" s="33"/>
      <c r="G271" s="50"/>
      <c r="H271" s="50"/>
    </row>
    <row r="272" spans="1:8" ht="16.2" x14ac:dyDescent="0.4">
      <c r="A272" s="33">
        <f>D253</f>
        <v>-994017</v>
      </c>
      <c r="B272" s="33" t="s">
        <v>312</v>
      </c>
      <c r="C272" s="33">
        <f>F240</f>
        <v>16500</v>
      </c>
      <c r="D272" s="33" t="s">
        <v>313</v>
      </c>
      <c r="E272" s="33">
        <f>A272-C272</f>
        <v>-1010517</v>
      </c>
      <c r="F272" s="33"/>
      <c r="G272" s="50"/>
      <c r="H272" s="50"/>
    </row>
    <row r="273" spans="1:8" ht="16.2" x14ac:dyDescent="0.4">
      <c r="A273" s="50"/>
      <c r="B273" s="33" t="s">
        <v>8</v>
      </c>
      <c r="C273" s="33"/>
      <c r="D273" s="33" t="s">
        <v>314</v>
      </c>
      <c r="E273" s="46">
        <f>E267</f>
        <v>6.8460153325153358E-2</v>
      </c>
      <c r="F273" s="33"/>
      <c r="G273" s="50"/>
      <c r="H273" s="50"/>
    </row>
    <row r="274" spans="1:8" ht="17.399999999999999" thickBot="1" x14ac:dyDescent="0.5">
      <c r="A274" s="50"/>
      <c r="B274" s="33" t="s">
        <v>8</v>
      </c>
      <c r="C274" s="33"/>
      <c r="D274" s="33"/>
      <c r="E274" s="56">
        <f>E272*E273</f>
        <v>-69180.148757673989</v>
      </c>
      <c r="F274" s="58" t="s">
        <v>323</v>
      </c>
      <c r="G274" s="59"/>
      <c r="H274" s="50"/>
    </row>
    <row r="275" spans="1:8" ht="17.399999999999999" thickTop="1" x14ac:dyDescent="0.45">
      <c r="A275" s="50"/>
      <c r="B275" s="50"/>
      <c r="C275" s="33"/>
      <c r="D275" s="33"/>
      <c r="E275" s="33"/>
      <c r="F275" s="58" t="s">
        <v>316</v>
      </c>
      <c r="G275" s="59"/>
      <c r="H275" s="50"/>
    </row>
  </sheetData>
  <sheetProtection algorithmName="SHA-512" hashValue="xuYZDBmy8ekOxbkdaRiUsegn1Ij7RI12WGuHpaDNI8C8Nvq2zFaLhfMOOBqEf2/9tzDgGYzU9QhVkplBa0BCxg==" saltValue="8tENoHgodN6V+7VuNiChpg==" spinCount="100000" sheet="1" objects="1" scenarios="1"/>
  <mergeCells count="2">
    <mergeCell ref="A2:H2"/>
    <mergeCell ref="A3:H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Monto deducible</vt:lpstr>
      <vt:lpstr>Fdo de ahorros</vt:lpstr>
      <vt:lpstr>Límite Prev. Social</vt:lpstr>
      <vt:lpstr>Previsión Social</vt:lpstr>
      <vt:lpstr>Jub. ,Pens. Haberes retiro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Castillo</dc:creator>
  <cp:lastModifiedBy>Castillo</cp:lastModifiedBy>
  <cp:lastPrinted>2021-11-17T16:25:59Z</cp:lastPrinted>
  <dcterms:created xsi:type="dcterms:W3CDTF">2021-11-16T19:43:44Z</dcterms:created>
  <dcterms:modified xsi:type="dcterms:W3CDTF">2021-11-17T18:22:31Z</dcterms:modified>
</cp:coreProperties>
</file>