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os\IMPULSORA ORGANIZACIONAL\felipe 2021\taller de nomina sueldos y salarios\"/>
    </mc:Choice>
  </mc:AlternateContent>
  <xr:revisionPtr revIDLastSave="0" documentId="13_ncr:1_{43BFFA46-639F-40F8-A618-F0C9EA145044}" xr6:coauthVersionLast="45" xr6:coauthVersionMax="45" xr10:uidLastSave="{00000000-0000-0000-0000-000000000000}"/>
  <bookViews>
    <workbookView xWindow="-120" yWindow="-120" windowWidth="24240" windowHeight="13140" xr2:uid="{CC35EA2C-D3EF-4FB1-97CD-5B96A9EE0D1A}"/>
  </bookViews>
  <sheets>
    <sheet name="COP" sheetId="4" r:id="rId1"/>
    <sheet name="INTEGRACION SBC" sheetId="2" r:id="rId2"/>
    <sheet name="J S RED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9" i="4" l="1"/>
  <c r="C13" i="3"/>
  <c r="C7" i="3"/>
  <c r="F61" i="2"/>
  <c r="F60" i="2"/>
  <c r="F59" i="2"/>
  <c r="G52" i="2"/>
  <c r="D57" i="2" s="1"/>
  <c r="F58" i="2" s="1"/>
  <c r="F62" i="2" s="1"/>
  <c r="F68" i="2" s="1"/>
  <c r="F44" i="2"/>
  <c r="I43" i="2"/>
  <c r="H43" i="2"/>
  <c r="F42" i="2"/>
  <c r="F45" i="2" s="1"/>
  <c r="F41" i="2"/>
  <c r="F40" i="2"/>
  <c r="F39" i="2"/>
  <c r="F38" i="2"/>
  <c r="G50" i="2" s="1"/>
  <c r="H51" i="2" s="1"/>
  <c r="F37" i="2"/>
  <c r="F35" i="2"/>
  <c r="F34" i="2"/>
  <c r="G51" i="2" s="1"/>
  <c r="C20" i="2"/>
  <c r="C23" i="2" s="1"/>
  <c r="C25" i="2" s="1"/>
  <c r="C16" i="2"/>
  <c r="G13" i="2"/>
  <c r="F13" i="2"/>
  <c r="E13" i="2"/>
  <c r="D13" i="2"/>
  <c r="C13" i="2"/>
  <c r="C28" i="2" l="1"/>
</calcChain>
</file>

<file path=xl/sharedStrings.xml><?xml version="1.0" encoding="utf-8"?>
<sst xmlns="http://schemas.openxmlformats.org/spreadsheetml/2006/main" count="199" uniqueCount="139">
  <si>
    <t>PRACTICA DETERMINACION DE SALARIO BASE DE COTIZACION</t>
  </si>
  <si>
    <t>Factor de integración con prestaciones de Ley</t>
  </si>
  <si>
    <t>CONCEPTO</t>
  </si>
  <si>
    <t>Días del año.</t>
  </si>
  <si>
    <t>Aguinaldo, días.</t>
  </si>
  <si>
    <t>1 5</t>
  </si>
  <si>
    <t>Vacaciones, días.</t>
  </si>
  <si>
    <t>1 0</t>
  </si>
  <si>
    <t>1 2</t>
  </si>
  <si>
    <t>1 4</t>
  </si>
  <si>
    <t>Prima vacacional 25%.</t>
  </si>
  <si>
    <t>Total días de pago al año.</t>
  </si>
  <si>
    <t>Factor de integración.</t>
  </si>
  <si>
    <t>SALARIO DIARIO</t>
  </si>
  <si>
    <t>SBC</t>
  </si>
  <si>
    <t>Percepciones variables</t>
  </si>
  <si>
    <t>SDI</t>
  </si>
  <si>
    <t>Comisiones por ventas del bimestre anterior.</t>
  </si>
  <si>
    <t>Tiempo extra que excede los límites de la LFT del bimestre anterior.</t>
  </si>
  <si>
    <t>Bono de productividad recibido el bimestre anterior.</t>
  </si>
  <si>
    <t>Gratificaciones extraordinarias del bimestre anterior.</t>
  </si>
  <si>
    <t>Suma de percepciones variables del bimestre anterior.</t>
  </si>
  <si>
    <t>Número de días de salario devengado del bimestre anterior.</t>
  </si>
  <si>
    <t>SDI variable.</t>
  </si>
  <si>
    <t>SALARIO MIXTO DEL BIMESTRE ACTUAL</t>
  </si>
  <si>
    <t>JUAN</t>
  </si>
  <si>
    <t>Percepción</t>
  </si>
  <si>
    <t>Cantidad</t>
  </si>
  <si>
    <t>Salario</t>
  </si>
  <si>
    <t>Cálculo</t>
  </si>
  <si>
    <t>Importe</t>
  </si>
  <si>
    <t>Sueldo semanal.</t>
  </si>
  <si>
    <t>Fijo</t>
  </si>
  <si>
    <t>1000/7</t>
  </si>
  <si>
    <t>Aguinaldo.</t>
  </si>
  <si>
    <t>15 días</t>
  </si>
  <si>
    <t>(142.86x15)/365</t>
  </si>
  <si>
    <t>Vacaciones.</t>
  </si>
  <si>
    <t>10 días</t>
  </si>
  <si>
    <t>Prima vacacional.</t>
  </si>
  <si>
    <t>(($142.86x10)x(25%))/365</t>
  </si>
  <si>
    <t>Comisiones bimestre anterior.</t>
  </si>
  <si>
    <t>Variable</t>
  </si>
  <si>
    <t>$850/61</t>
  </si>
  <si>
    <t>Tiempo extra triple bimestre anterior, excede LFT.</t>
  </si>
  <si>
    <t>14 horas</t>
  </si>
  <si>
    <t>((142.86/8)x14x3)/61</t>
  </si>
  <si>
    <t>Ayuda para transporte.</t>
  </si>
  <si>
    <t>200 mes</t>
  </si>
  <si>
    <t>200/30</t>
  </si>
  <si>
    <t>Bono de productividad bimestre anterior.</t>
  </si>
  <si>
    <t>600/61</t>
  </si>
  <si>
    <t>Vales despensa.</t>
  </si>
  <si>
    <t>(142.86 x 20%)-(89.66x40%)</t>
  </si>
  <si>
    <t>Alimentación no onerosa.</t>
  </si>
  <si>
    <t>Lun-vie</t>
  </si>
  <si>
    <t>(89.62x8.33%) x (5/7)</t>
  </si>
  <si>
    <t>Salario Diario Integrado.</t>
  </si>
  <si>
    <t>Premio de asistencia, promedio diario del</t>
  </si>
  <si>
    <t>10-(197.77x10%)</t>
  </si>
  <si>
    <t>bimestre anterior.</t>
  </si>
  <si>
    <t>Premio de puntualidad, promedio diario del</t>
  </si>
  <si>
    <t>15-(197.77*10%)</t>
  </si>
  <si>
    <t>SDI aplicable al bimestre</t>
  </si>
  <si>
    <t>SDI considerando sólo percepciones fijas</t>
  </si>
  <si>
    <t>Factor de integración de salario</t>
  </si>
  <si>
    <t>161.71/142.86</t>
  </si>
  <si>
    <r>
      <t xml:space="preserve">Salario en dinero </t>
    </r>
    <r>
      <rPr>
        <sz val="10"/>
        <color indexed="8"/>
        <rFont val="Book Antiqua"/>
        <family val="1"/>
      </rPr>
      <t>(Artículo 32, LSS).</t>
    </r>
  </si>
  <si>
    <t>Considerando factor de integración de sueldos</t>
  </si>
  <si>
    <t>Sueldo diario.</t>
  </si>
  <si>
    <t>$1,000.00 sem.</t>
  </si>
  <si>
    <t>Factor de integración se sueldos.</t>
  </si>
  <si>
    <t>Sueldo diario fijo.</t>
  </si>
  <si>
    <t>850/61</t>
  </si>
  <si>
    <t>Tiempo extra triple bimestre anterior.</t>
  </si>
  <si>
    <t>Salario diario integrado</t>
  </si>
  <si>
    <t>Premio de asistencia del bimestre anterior,</t>
  </si>
  <si>
    <t>promedio diario.</t>
  </si>
  <si>
    <t>10-(197.77.30x10%)</t>
  </si>
  <si>
    <t>Premio de puntualidad del bimestre anterior,</t>
  </si>
  <si>
    <t>Ejercicio de Salario Diario Integrado. Datos base de los cálculos</t>
  </si>
  <si>
    <t>Aurora</t>
  </si>
  <si>
    <t>Ana</t>
  </si>
  <si>
    <t>Alicia</t>
  </si>
  <si>
    <t>Ágata</t>
  </si>
  <si>
    <t>Aidé</t>
  </si>
  <si>
    <t>20 días</t>
  </si>
  <si>
    <t>22 días</t>
  </si>
  <si>
    <t>30 días</t>
  </si>
  <si>
    <t>45 días</t>
  </si>
  <si>
    <t>12 días</t>
  </si>
  <si>
    <t>14 días</t>
  </si>
  <si>
    <t>16 días</t>
  </si>
  <si>
    <t>18 días</t>
  </si>
  <si>
    <t>32 días</t>
  </si>
  <si>
    <t>3 horas</t>
  </si>
  <si>
    <t>1 hora</t>
  </si>
  <si>
    <t>6 horas</t>
  </si>
  <si>
    <t>4 horas</t>
  </si>
  <si>
    <t>Ayuda para transporte mensual.</t>
  </si>
  <si>
    <t>Alimentación no onerosa de lunes a viernes.</t>
  </si>
  <si>
    <t>Si</t>
  </si>
  <si>
    <t>Premio de asistencia del bimestre anterior.</t>
  </si>
  <si>
    <t>Premio de puntualidad del bimestre anterior.</t>
  </si>
  <si>
    <t>Días de salario devengado del bimestre anterior del trabajador</t>
  </si>
  <si>
    <t>6 1</t>
  </si>
  <si>
    <t>4 8</t>
  </si>
  <si>
    <t>5 6</t>
  </si>
  <si>
    <t>Jornada reducida</t>
  </si>
  <si>
    <t>Ingresos percibidos en una semana.</t>
  </si>
  <si>
    <t>Número de días de la semana.</t>
  </si>
  <si>
    <t>/ 7</t>
  </si>
  <si>
    <t>SDI aplicable a la jornada reducida.</t>
  </si>
  <si>
    <t>Costo por Hora</t>
  </si>
  <si>
    <t>Horas trabajadas en la semana</t>
  </si>
  <si>
    <t>SDI aplicable al trabajador</t>
  </si>
  <si>
    <t>TABLA DE PORCENTAJES DE LAS CUOTAS OBRE PATRONAL</t>
  </si>
  <si>
    <t>% aportacion patron</t>
  </si>
  <si>
    <t>% aportacion trabajador</t>
  </si>
  <si>
    <t>Enfermedades y maternidad</t>
  </si>
  <si>
    <t xml:space="preserve">Cuota fia* </t>
  </si>
  <si>
    <t>Artículo 106, fracción I</t>
  </si>
  <si>
    <t>Excedente de tres salarios mínimos generales (SMG)</t>
  </si>
  <si>
    <t>Artículo 106, fracción II</t>
  </si>
  <si>
    <t xml:space="preserve">Prestaciones en dinero </t>
  </si>
  <si>
    <t>Artículo 107, fracciones I y II</t>
  </si>
  <si>
    <t>Gastos médicos pensionados</t>
  </si>
  <si>
    <t xml:space="preserve">Invalidez y vida </t>
  </si>
  <si>
    <t>Artículo 147</t>
  </si>
  <si>
    <t>Riesgos de trabajo** ­ ­</t>
  </si>
  <si>
    <t>Guarderías y prestaciones sociales</t>
  </si>
  <si>
    <t>Artículo 211</t>
  </si>
  <si>
    <t>Seguro de retiro</t>
  </si>
  <si>
    <t>Artículo 168, fracción I</t>
  </si>
  <si>
    <t xml:space="preserve">Cesantía en edad avanzada y vejez </t>
  </si>
  <si>
    <t xml:space="preserve"> Artículo 168, fracción II</t>
  </si>
  <si>
    <t>* La cuota fia se calcula sobre el salario mínimo general vigente en el Distrito Federal (SMGDF), independientemente del salario</t>
  </si>
  <si>
    <t>que tenga el trabajador.</t>
  </si>
  <si>
    <t>** Cada empresa debe tener la clase de prima de riesgo asignada por el IMSS o determinada por la empresa.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</si>
</sst>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;[Red]\-&quot;$&quot;#,##0.00"/>
    <numFmt numFmtId="44" formatCode="_-&quot;$&quot;* #,##0.00_-;\-&quot;$&quot;* #,##0.00_-;_-&quot;$&quot;* &quot;-&quot;??_-;_-@_-"/>
    <numFmt numFmtId="164" formatCode="_-[$$-80A]* #,##0.00_-;\-[$$-80A]* #,##0.00_-;_-[$$-80A]* &quot;-&quot;??_-;_-@_-"/>
    <numFmt numFmtId="165" formatCode="0.0000"/>
    <numFmt numFmtId="166" formatCode="0.000"/>
  </numFmts>
  <fonts count="2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Book Antiqua"/>
      <family val="1"/>
    </font>
    <font>
      <sz val="1"/>
      <color theme="1"/>
      <name val="Times New Roman"/>
      <family val="1"/>
    </font>
    <font>
      <sz val="10"/>
      <color theme="1"/>
      <name val="Book Antiqua"/>
      <family val="1"/>
    </font>
    <font>
      <sz val="13"/>
      <color theme="1"/>
      <name val="Times New Roman"/>
      <family val="1"/>
    </font>
    <font>
      <b/>
      <sz val="11"/>
      <color theme="1"/>
      <name val="Book Antiqua"/>
      <family val="1"/>
    </font>
    <font>
      <sz val="11"/>
      <color theme="1"/>
      <name val="Book Antiqua"/>
      <family val="1"/>
    </font>
    <font>
      <sz val="10"/>
      <color theme="1"/>
      <name val="Times New Roman"/>
      <family val="1"/>
    </font>
    <font>
      <b/>
      <i/>
      <sz val="10"/>
      <color theme="1"/>
      <name val="Book Antiqua"/>
      <family val="1"/>
    </font>
    <font>
      <sz val="14"/>
      <color theme="1"/>
      <name val="Times New Roman"/>
      <family val="1"/>
    </font>
    <font>
      <sz val="11"/>
      <color theme="1"/>
      <name val="Calibri"/>
      <family val="2"/>
      <scheme val="minor"/>
    </font>
    <font>
      <sz val="10"/>
      <color indexed="8"/>
      <name val="Book Antiqua"/>
      <family val="1"/>
    </font>
    <font>
      <sz val="5.5"/>
      <color theme="1"/>
      <name val="Times New Roman"/>
      <family val="1"/>
    </font>
    <font>
      <b/>
      <sz val="10"/>
      <color theme="1"/>
      <name val="Times New Roman"/>
      <family val="1"/>
    </font>
    <font>
      <sz val="19"/>
      <color rgb="FF000000"/>
      <name val="SegoeUI-Light"/>
    </font>
    <font>
      <sz val="10"/>
      <color rgb="FF000000"/>
      <name val="ArialMT"/>
    </font>
    <font>
      <b/>
      <sz val="10"/>
      <color rgb="FF000000"/>
      <name val="Arial-BoldMT"/>
    </font>
    <font>
      <b/>
      <sz val="10"/>
      <name val="Arial-BoldMT"/>
    </font>
    <font>
      <sz val="8"/>
      <color rgb="FF000000"/>
      <name val="ArialMT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11" fillId="0" borderId="0" applyFont="0" applyFill="0" applyBorder="0" applyAlignment="0" applyProtection="0"/>
  </cellStyleXfs>
  <cellXfs count="145">
    <xf numFmtId="0" fontId="0" fillId="0" borderId="0" xfId="0"/>
    <xf numFmtId="0" fontId="2" fillId="0" borderId="0" xfId="0" applyFont="1" applyAlignment="1">
      <alignment horizontal="left" vertical="center" indent="15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left" vertical="center" wrapText="1" indent="2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 indent="2"/>
    </xf>
    <xf numFmtId="0" fontId="4" fillId="0" borderId="3" xfId="0" applyFont="1" applyBorder="1" applyAlignment="1">
      <alignment horizontal="left" vertical="center" wrapText="1" indent="3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 indent="4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 indent="5"/>
    </xf>
    <xf numFmtId="0" fontId="4" fillId="0" borderId="4" xfId="0" applyFont="1" applyBorder="1" applyAlignment="1">
      <alignment horizontal="left" vertical="center" wrapText="1" indent="3"/>
    </xf>
    <xf numFmtId="0" fontId="2" fillId="0" borderId="5" xfId="0" applyFont="1" applyBorder="1" applyAlignment="1">
      <alignment horizontal="left" vertical="center" wrapText="1" indent="2"/>
    </xf>
    <xf numFmtId="0" fontId="2" fillId="0" borderId="5" xfId="0" applyFont="1" applyBorder="1" applyAlignment="1">
      <alignment horizontal="left" vertical="center" wrapText="1" indent="1"/>
    </xf>
    <xf numFmtId="0" fontId="2" fillId="0" borderId="0" xfId="0" applyFont="1" applyAlignment="1">
      <alignment horizontal="left" vertical="center" wrapText="1" indent="2"/>
    </xf>
    <xf numFmtId="164" fontId="0" fillId="0" borderId="0" xfId="0" applyNumberFormat="1"/>
    <xf numFmtId="0" fontId="5" fillId="0" borderId="0" xfId="0" applyFont="1" applyAlignment="1">
      <alignment vertical="center"/>
    </xf>
    <xf numFmtId="0" fontId="6" fillId="0" borderId="6" xfId="0" applyFont="1" applyBorder="1" applyAlignment="1">
      <alignment horizontal="left" vertical="center" wrapText="1" indent="2"/>
    </xf>
    <xf numFmtId="0" fontId="6" fillId="0" borderId="6" xfId="0" applyFont="1" applyBorder="1" applyAlignment="1">
      <alignment horizontal="left" vertical="center" wrapText="1" indent="7"/>
    </xf>
    <xf numFmtId="0" fontId="7" fillId="0" borderId="6" xfId="0" applyFont="1" applyBorder="1" applyAlignment="1">
      <alignment horizontal="left" vertical="center" wrapText="1" indent="2"/>
    </xf>
    <xf numFmtId="8" fontId="7" fillId="0" borderId="6" xfId="0" applyNumberFormat="1" applyFont="1" applyBorder="1" applyAlignment="1">
      <alignment horizontal="left" vertical="center" wrapText="1" indent="3"/>
    </xf>
    <xf numFmtId="0" fontId="7" fillId="0" borderId="6" xfId="0" applyFont="1" applyBorder="1" applyAlignment="1">
      <alignment horizontal="left" vertical="center" wrapText="1" indent="5"/>
    </xf>
    <xf numFmtId="4" fontId="7" fillId="0" borderId="6" xfId="0" applyNumberFormat="1" applyFont="1" applyBorder="1" applyAlignment="1">
      <alignment horizontal="left" vertical="center" wrapText="1" indent="4"/>
    </xf>
    <xf numFmtId="8" fontId="7" fillId="0" borderId="6" xfId="0" applyNumberFormat="1" applyFont="1" applyBorder="1" applyAlignment="1">
      <alignment horizontal="left" vertical="center" wrapText="1" indent="8"/>
    </xf>
    <xf numFmtId="8" fontId="6" fillId="0" borderId="6" xfId="0" applyNumberFormat="1" applyFont="1" applyBorder="1" applyAlignment="1">
      <alignment horizontal="left" vertical="center" wrapText="1" indent="4"/>
    </xf>
    <xf numFmtId="0" fontId="1" fillId="0" borderId="0" xfId="0" applyFont="1"/>
    <xf numFmtId="164" fontId="1" fillId="0" borderId="0" xfId="0" applyNumberFormat="1" applyFont="1"/>
    <xf numFmtId="0" fontId="2" fillId="0" borderId="10" xfId="0" applyFont="1" applyBorder="1" applyAlignment="1">
      <alignment horizontal="left" vertical="center" wrapText="1" indent="1"/>
    </xf>
    <xf numFmtId="0" fontId="2" fillId="0" borderId="1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 indent="1"/>
    </xf>
    <xf numFmtId="8" fontId="4" fillId="0" borderId="13" xfId="0" applyNumberFormat="1" applyFont="1" applyBorder="1" applyAlignment="1">
      <alignment horizontal="right" wrapText="1"/>
    </xf>
    <xf numFmtId="0" fontId="4" fillId="0" borderId="3" xfId="0" applyFont="1" applyBorder="1" applyAlignment="1">
      <alignment horizontal="left" vertical="center" wrapText="1" indent="1"/>
    </xf>
    <xf numFmtId="164" fontId="4" fillId="0" borderId="12" xfId="0" applyNumberFormat="1" applyFont="1" applyBorder="1" applyAlignment="1">
      <alignment horizontal="left" vertical="center" wrapText="1" indent="3"/>
    </xf>
    <xf numFmtId="0" fontId="4" fillId="0" borderId="13" xfId="0" applyFont="1" applyBorder="1" applyAlignment="1">
      <alignment horizontal="right" wrapText="1"/>
    </xf>
    <xf numFmtId="0" fontId="8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9" fontId="4" fillId="0" borderId="13" xfId="0" applyNumberFormat="1" applyFont="1" applyBorder="1" applyAlignment="1">
      <alignment horizontal="right" wrapText="1"/>
    </xf>
    <xf numFmtId="164" fontId="4" fillId="0" borderId="3" xfId="0" applyNumberFormat="1" applyFont="1" applyBorder="1" applyAlignment="1">
      <alignment horizontal="left" vertical="center" wrapText="1" indent="1"/>
    </xf>
    <xf numFmtId="164" fontId="4" fillId="0" borderId="12" xfId="0" applyNumberFormat="1" applyFont="1" applyBorder="1" applyAlignment="1">
      <alignment horizontal="left" vertical="center" wrapText="1" indent="2"/>
    </xf>
    <xf numFmtId="0" fontId="9" fillId="0" borderId="10" xfId="0" applyFont="1" applyBorder="1" applyAlignment="1">
      <alignment horizontal="left" vertical="center" wrapText="1" indent="1"/>
    </xf>
    <xf numFmtId="0" fontId="2" fillId="0" borderId="13" xfId="0" applyFont="1" applyBorder="1" applyAlignment="1">
      <alignment horizontal="right" wrapText="1"/>
    </xf>
    <xf numFmtId="164" fontId="8" fillId="0" borderId="12" xfId="0" applyNumberFormat="1" applyFont="1" applyBorder="1" applyAlignment="1">
      <alignment vertical="center" wrapText="1"/>
    </xf>
    <xf numFmtId="164" fontId="4" fillId="0" borderId="12" xfId="0" applyNumberFormat="1" applyFont="1" applyBorder="1" applyAlignment="1">
      <alignment horizontal="right" vertical="center" wrapText="1"/>
    </xf>
    <xf numFmtId="0" fontId="8" fillId="0" borderId="13" xfId="0" applyFont="1" applyBorder="1" applyAlignment="1">
      <alignment horizontal="right" wrapText="1"/>
    </xf>
    <xf numFmtId="0" fontId="4" fillId="0" borderId="14" xfId="0" applyFont="1" applyBorder="1" applyAlignment="1">
      <alignment horizontal="left" vertical="center" wrapText="1" indent="1"/>
    </xf>
    <xf numFmtId="0" fontId="5" fillId="0" borderId="15" xfId="0" applyFont="1" applyBorder="1" applyAlignment="1">
      <alignment horizontal="right" wrapText="1"/>
    </xf>
    <xf numFmtId="0" fontId="5" fillId="0" borderId="5" xfId="0" applyFont="1" applyBorder="1" applyAlignment="1">
      <alignment horizontal="center" vertical="center" wrapText="1"/>
    </xf>
    <xf numFmtId="8" fontId="4" fillId="0" borderId="11" xfId="0" applyNumberFormat="1" applyFont="1" applyBorder="1" applyAlignment="1">
      <alignment horizontal="right" wrapText="1"/>
    </xf>
    <xf numFmtId="0" fontId="10" fillId="0" borderId="15" xfId="0" applyFont="1" applyBorder="1" applyAlignment="1">
      <alignment horizontal="right" wrapText="1"/>
    </xf>
    <xf numFmtId="0" fontId="10" fillId="0" borderId="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center" wrapText="1" indent="1"/>
    </xf>
    <xf numFmtId="8" fontId="4" fillId="0" borderId="19" xfId="0" applyNumberFormat="1" applyFont="1" applyBorder="1" applyAlignment="1">
      <alignment horizontal="right" wrapText="1"/>
    </xf>
    <xf numFmtId="0" fontId="4" fillId="0" borderId="2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left" vertical="center" wrapText="1" indent="1"/>
    </xf>
    <xf numFmtId="164" fontId="2" fillId="0" borderId="25" xfId="0" applyNumberFormat="1" applyFont="1" applyBorder="1" applyAlignment="1">
      <alignment horizontal="left" vertical="center" wrapText="1" indent="2"/>
    </xf>
    <xf numFmtId="164" fontId="2" fillId="0" borderId="28" xfId="0" applyNumberFormat="1" applyFont="1" applyBorder="1" applyAlignment="1">
      <alignment horizontal="left" vertical="center" wrapText="1" indent="2"/>
    </xf>
    <xf numFmtId="0" fontId="4" fillId="0" borderId="0" xfId="0" applyFont="1" applyAlignment="1">
      <alignment vertical="center" wrapText="1"/>
    </xf>
    <xf numFmtId="0" fontId="2" fillId="0" borderId="26" xfId="0" applyFont="1" applyBorder="1" applyAlignment="1">
      <alignment horizontal="left" vertical="center" wrapText="1" indent="1"/>
    </xf>
    <xf numFmtId="0" fontId="2" fillId="0" borderId="2" xfId="0" applyFont="1" applyBorder="1" applyAlignment="1">
      <alignment horizontal="left" vertical="center" wrapText="1" indent="1"/>
    </xf>
    <xf numFmtId="0" fontId="2" fillId="0" borderId="27" xfId="0" applyFont="1" applyBorder="1" applyAlignment="1">
      <alignment horizontal="left" vertical="center" wrapText="1" indent="1"/>
    </xf>
    <xf numFmtId="0" fontId="2" fillId="0" borderId="29" xfId="0" applyFont="1" applyBorder="1" applyAlignment="1">
      <alignment horizontal="left" vertical="center" wrapText="1" indent="1"/>
    </xf>
    <xf numFmtId="0" fontId="2" fillId="0" borderId="30" xfId="0" applyFont="1" applyBorder="1" applyAlignment="1">
      <alignment horizontal="left" vertical="center" wrapText="1" indent="1"/>
    </xf>
    <xf numFmtId="0" fontId="4" fillId="0" borderId="31" xfId="0" applyFont="1" applyBorder="1" applyAlignment="1">
      <alignment horizontal="left" vertical="center" wrapText="1" indent="9"/>
    </xf>
    <xf numFmtId="0" fontId="4" fillId="0" borderId="32" xfId="0" applyFont="1" applyBorder="1" applyAlignment="1">
      <alignment horizontal="left" vertical="center" wrapText="1" indent="9"/>
    </xf>
    <xf numFmtId="0" fontId="4" fillId="0" borderId="33" xfId="0" applyFont="1" applyBorder="1" applyAlignment="1">
      <alignment horizontal="left" vertical="center" wrapText="1" indent="9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left" vertical="center" wrapText="1" indent="1"/>
    </xf>
    <xf numFmtId="0" fontId="2" fillId="0" borderId="23" xfId="0" applyFont="1" applyBorder="1" applyAlignment="1">
      <alignment horizontal="left" vertical="center" wrapText="1" indent="1"/>
    </xf>
    <xf numFmtId="0" fontId="2" fillId="0" borderId="24" xfId="0" applyFont="1" applyBorder="1" applyAlignment="1">
      <alignment horizontal="left" vertical="center" wrapText="1" indent="1"/>
    </xf>
    <xf numFmtId="165" fontId="2" fillId="0" borderId="0" xfId="0" applyNumberFormat="1" applyFont="1" applyAlignment="1">
      <alignment horizontal="left" vertical="center" wrapText="1" indent="1"/>
    </xf>
    <xf numFmtId="165" fontId="4" fillId="0" borderId="34" xfId="0" applyNumberFormat="1" applyFont="1" applyBorder="1" applyAlignment="1">
      <alignment vertical="center" wrapText="1"/>
    </xf>
    <xf numFmtId="0" fontId="6" fillId="0" borderId="0" xfId="0" applyFont="1" applyAlignment="1">
      <alignment horizontal="left" vertical="center" indent="15"/>
    </xf>
    <xf numFmtId="0" fontId="2" fillId="0" borderId="35" xfId="0" applyFont="1" applyBorder="1" applyAlignment="1">
      <alignment horizontal="left" vertical="center" wrapText="1" indent="1"/>
    </xf>
    <xf numFmtId="0" fontId="2" fillId="0" borderId="36" xfId="0" applyFont="1" applyBorder="1" applyAlignment="1">
      <alignment horizontal="left" vertical="center" wrapText="1" indent="1"/>
    </xf>
    <xf numFmtId="0" fontId="2" fillId="0" borderId="36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164" fontId="4" fillId="0" borderId="12" xfId="0" applyNumberFormat="1" applyFont="1" applyBorder="1" applyAlignment="1">
      <alignment horizontal="left" vertical="center" wrapText="1" indent="1"/>
    </xf>
    <xf numFmtId="165" fontId="4" fillId="0" borderId="3" xfId="0" applyNumberFormat="1" applyFont="1" applyBorder="1" applyAlignment="1">
      <alignment vertical="center" wrapText="1"/>
    </xf>
    <xf numFmtId="8" fontId="4" fillId="0" borderId="3" xfId="0" applyNumberFormat="1" applyFont="1" applyBorder="1" applyAlignment="1">
      <alignment horizontal="left" vertical="center" wrapText="1" indent="1"/>
    </xf>
    <xf numFmtId="164" fontId="2" fillId="0" borderId="12" xfId="0" applyNumberFormat="1" applyFont="1" applyBorder="1" applyAlignment="1">
      <alignment horizontal="left" vertical="center" wrapText="1" indent="3"/>
    </xf>
    <xf numFmtId="0" fontId="10" fillId="0" borderId="5" xfId="0" applyFont="1" applyBorder="1" applyAlignment="1">
      <alignment vertical="center" wrapText="1"/>
    </xf>
    <xf numFmtId="0" fontId="10" fillId="0" borderId="37" xfId="0" applyFont="1" applyBorder="1" applyAlignment="1">
      <alignment vertical="center" wrapText="1"/>
    </xf>
    <xf numFmtId="0" fontId="4" fillId="0" borderId="12" xfId="0" applyFont="1" applyBorder="1" applyAlignment="1">
      <alignment horizontal="left" vertical="center" wrapText="1" indent="3"/>
    </xf>
    <xf numFmtId="0" fontId="13" fillId="0" borderId="5" xfId="0" applyFont="1" applyBorder="1" applyAlignment="1">
      <alignment vertical="center" wrapText="1"/>
    </xf>
    <xf numFmtId="0" fontId="13" fillId="0" borderId="37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8" fillId="0" borderId="37" xfId="0" applyFont="1" applyBorder="1" applyAlignment="1">
      <alignment vertical="center" wrapText="1"/>
    </xf>
    <xf numFmtId="0" fontId="0" fillId="0" borderId="10" xfId="0" applyBorder="1" applyAlignment="1">
      <alignment vertical="top" wrapText="1"/>
    </xf>
    <xf numFmtId="0" fontId="2" fillId="0" borderId="18" xfId="0" applyFont="1" applyBorder="1" applyAlignment="1">
      <alignment horizontal="left" vertical="center" wrapText="1" indent="1"/>
    </xf>
    <xf numFmtId="0" fontId="2" fillId="0" borderId="20" xfId="0" applyFont="1" applyBorder="1" applyAlignment="1">
      <alignment horizontal="left" vertical="center" wrapText="1" indent="1"/>
    </xf>
    <xf numFmtId="0" fontId="8" fillId="0" borderId="20" xfId="0" applyFont="1" applyBorder="1" applyAlignment="1">
      <alignment vertical="center" wrapText="1"/>
    </xf>
    <xf numFmtId="164" fontId="14" fillId="0" borderId="38" xfId="0" applyNumberFormat="1" applyFont="1" applyBorder="1" applyAlignment="1">
      <alignment vertical="center" wrapText="1"/>
    </xf>
    <xf numFmtId="0" fontId="6" fillId="0" borderId="0" xfId="0" applyFont="1"/>
    <xf numFmtId="0" fontId="1" fillId="0" borderId="39" xfId="0" applyFont="1" applyBorder="1" applyAlignment="1">
      <alignment horizontal="center"/>
    </xf>
    <xf numFmtId="0" fontId="2" fillId="0" borderId="35" xfId="0" applyFont="1" applyBorder="1" applyAlignment="1">
      <alignment vertical="center" wrapText="1"/>
    </xf>
    <xf numFmtId="0" fontId="2" fillId="0" borderId="36" xfId="0" applyFont="1" applyBorder="1" applyAlignment="1">
      <alignment horizontal="left" vertical="center" wrapText="1" indent="2"/>
    </xf>
    <xf numFmtId="0" fontId="2" fillId="0" borderId="24" xfId="0" applyFont="1" applyBorder="1" applyAlignment="1">
      <alignment horizontal="left" vertical="center" wrapText="1" indent="2"/>
    </xf>
    <xf numFmtId="0" fontId="4" fillId="0" borderId="10" xfId="0" applyFont="1" applyBorder="1" applyAlignment="1">
      <alignment vertical="center" wrapText="1"/>
    </xf>
    <xf numFmtId="164" fontId="4" fillId="0" borderId="3" xfId="0" applyNumberFormat="1" applyFont="1" applyBorder="1" applyAlignment="1">
      <alignment vertical="center" wrapText="1"/>
    </xf>
    <xf numFmtId="164" fontId="4" fillId="0" borderId="12" xfId="0" applyNumberFormat="1" applyFont="1" applyBorder="1" applyAlignment="1">
      <alignment vertical="center" wrapText="1"/>
    </xf>
    <xf numFmtId="0" fontId="4" fillId="0" borderId="12" xfId="0" applyFont="1" applyBorder="1" applyAlignment="1">
      <alignment horizontal="left" vertical="center" wrapText="1" indent="1"/>
    </xf>
    <xf numFmtId="9" fontId="4" fillId="0" borderId="3" xfId="0" applyNumberFormat="1" applyFont="1" applyBorder="1" applyAlignment="1">
      <alignment horizontal="left" vertical="center" wrapText="1" indent="1"/>
    </xf>
    <xf numFmtId="9" fontId="4" fillId="0" borderId="3" xfId="0" applyNumberFormat="1" applyFont="1" applyBorder="1" applyAlignment="1">
      <alignment horizontal="left" vertical="center" wrapText="1" indent="2"/>
    </xf>
    <xf numFmtId="9" fontId="4" fillId="0" borderId="3" xfId="0" applyNumberFormat="1" applyFont="1" applyBorder="1" applyAlignment="1">
      <alignment horizontal="left" vertical="center" wrapText="1" indent="3"/>
    </xf>
    <xf numFmtId="9" fontId="4" fillId="0" borderId="12" xfId="0" applyNumberFormat="1" applyFont="1" applyBorder="1" applyAlignment="1">
      <alignment horizontal="left" vertical="center" wrapText="1" indent="2"/>
    </xf>
    <xf numFmtId="0" fontId="4" fillId="0" borderId="12" xfId="0" applyFont="1" applyBorder="1" applyAlignment="1">
      <alignment horizontal="center" vertical="center" wrapText="1"/>
    </xf>
    <xf numFmtId="164" fontId="8" fillId="0" borderId="3" xfId="0" applyNumberFormat="1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4" fillId="0" borderId="20" xfId="0" applyFont="1" applyBorder="1" applyAlignment="1">
      <alignment horizontal="left" vertical="center" wrapText="1" indent="2"/>
    </xf>
    <xf numFmtId="0" fontId="4" fillId="0" borderId="38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4" fillId="0" borderId="5" xfId="0" applyFont="1" applyBorder="1" applyAlignment="1">
      <alignment horizontal="left" vertical="center" wrapText="1" indent="2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right" vertical="center" wrapText="1"/>
    </xf>
    <xf numFmtId="164" fontId="4" fillId="0" borderId="38" xfId="1" applyNumberFormat="1" applyFont="1" applyBorder="1" applyAlignment="1">
      <alignment horizontal="right" vertical="center" wrapText="1"/>
    </xf>
    <xf numFmtId="0" fontId="2" fillId="0" borderId="35" xfId="0" applyFont="1" applyBorder="1" applyAlignment="1">
      <alignment horizontal="left" vertical="center" wrapText="1" indent="2"/>
    </xf>
    <xf numFmtId="0" fontId="2" fillId="0" borderId="24" xfId="0" applyFont="1" applyBorder="1" applyAlignment="1">
      <alignment horizontal="left" vertical="center" wrapText="1" indent="4"/>
    </xf>
    <xf numFmtId="0" fontId="2" fillId="0" borderId="10" xfId="0" applyFont="1" applyBorder="1" applyAlignment="1">
      <alignment horizontal="left" vertical="center" wrapText="1" indent="2"/>
    </xf>
    <xf numFmtId="164" fontId="2" fillId="0" borderId="12" xfId="0" applyNumberFormat="1" applyFont="1" applyBorder="1" applyAlignment="1">
      <alignment horizontal="left" vertical="center" wrapText="1" indent="4"/>
    </xf>
    <xf numFmtId="0" fontId="2" fillId="0" borderId="12" xfId="0" applyFont="1" applyBorder="1" applyAlignment="1">
      <alignment horizontal="left" vertical="center" wrapText="1" indent="4"/>
    </xf>
    <xf numFmtId="0" fontId="4" fillId="0" borderId="10" xfId="0" applyFont="1" applyBorder="1" applyAlignment="1">
      <alignment horizontal="left" vertical="center" wrapText="1" indent="2"/>
    </xf>
    <xf numFmtId="8" fontId="4" fillId="0" borderId="12" xfId="0" applyNumberFormat="1" applyFont="1" applyBorder="1" applyAlignment="1">
      <alignment horizontal="left" vertical="center" wrapText="1" indent="2"/>
    </xf>
    <xf numFmtId="0" fontId="4" fillId="0" borderId="12" xfId="0" applyFont="1" applyBorder="1" applyAlignment="1">
      <alignment horizontal="left" vertical="center" wrapText="1" indent="5"/>
    </xf>
    <xf numFmtId="0" fontId="2" fillId="0" borderId="18" xfId="0" applyFont="1" applyBorder="1" applyAlignment="1">
      <alignment horizontal="left" vertical="center" wrapText="1" indent="2"/>
    </xf>
    <xf numFmtId="164" fontId="2" fillId="0" borderId="38" xfId="0" applyNumberFormat="1" applyFont="1" applyBorder="1" applyAlignment="1">
      <alignment horizontal="left" vertical="center" wrapText="1" indent="3"/>
    </xf>
    <xf numFmtId="0" fontId="15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6" fontId="0" fillId="0" borderId="0" xfId="0" applyNumberFormat="1" applyAlignment="1">
      <alignment horizontal="center"/>
    </xf>
    <xf numFmtId="166" fontId="1" fillId="0" borderId="0" xfId="0" applyNumberFormat="1" applyFont="1" applyAlignment="1">
      <alignment horizontal="center"/>
    </xf>
    <xf numFmtId="0" fontId="19" fillId="0" borderId="0" xfId="0" applyFont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DAF57F-5D91-45D8-BAD3-8905E2D545A8}">
  <dimension ref="B4:E23"/>
  <sheetViews>
    <sheetView tabSelected="1" workbookViewId="0">
      <selection activeCell="E4" sqref="E4"/>
    </sheetView>
  </sheetViews>
  <sheetFormatPr baseColWidth="10" defaultRowHeight="15"/>
  <cols>
    <col min="2" max="2" width="33.5703125" customWidth="1"/>
    <col min="3" max="3" width="20" customWidth="1"/>
    <col min="4" max="4" width="25.7109375" customWidth="1"/>
    <col min="258" max="258" width="33.5703125" customWidth="1"/>
    <col min="259" max="259" width="20" customWidth="1"/>
    <col min="260" max="260" width="25.7109375" customWidth="1"/>
    <col min="514" max="514" width="33.5703125" customWidth="1"/>
    <col min="515" max="515" width="20" customWidth="1"/>
    <col min="516" max="516" width="25.7109375" customWidth="1"/>
    <col min="770" max="770" width="33.5703125" customWidth="1"/>
    <col min="771" max="771" width="20" customWidth="1"/>
    <col min="772" max="772" width="25.7109375" customWidth="1"/>
    <col min="1026" max="1026" width="33.5703125" customWidth="1"/>
    <col min="1027" max="1027" width="20" customWidth="1"/>
    <col min="1028" max="1028" width="25.7109375" customWidth="1"/>
    <col min="1282" max="1282" width="33.5703125" customWidth="1"/>
    <col min="1283" max="1283" width="20" customWidth="1"/>
    <col min="1284" max="1284" width="25.7109375" customWidth="1"/>
    <col min="1538" max="1538" width="33.5703125" customWidth="1"/>
    <col min="1539" max="1539" width="20" customWidth="1"/>
    <col min="1540" max="1540" width="25.7109375" customWidth="1"/>
    <col min="1794" max="1794" width="33.5703125" customWidth="1"/>
    <col min="1795" max="1795" width="20" customWidth="1"/>
    <col min="1796" max="1796" width="25.7109375" customWidth="1"/>
    <col min="2050" max="2050" width="33.5703125" customWidth="1"/>
    <col min="2051" max="2051" width="20" customWidth="1"/>
    <col min="2052" max="2052" width="25.7109375" customWidth="1"/>
    <col min="2306" max="2306" width="33.5703125" customWidth="1"/>
    <col min="2307" max="2307" width="20" customWidth="1"/>
    <col min="2308" max="2308" width="25.7109375" customWidth="1"/>
    <col min="2562" max="2562" width="33.5703125" customWidth="1"/>
    <col min="2563" max="2563" width="20" customWidth="1"/>
    <col min="2564" max="2564" width="25.7109375" customWidth="1"/>
    <col min="2818" max="2818" width="33.5703125" customWidth="1"/>
    <col min="2819" max="2819" width="20" customWidth="1"/>
    <col min="2820" max="2820" width="25.7109375" customWidth="1"/>
    <col min="3074" max="3074" width="33.5703125" customWidth="1"/>
    <col min="3075" max="3075" width="20" customWidth="1"/>
    <col min="3076" max="3076" width="25.7109375" customWidth="1"/>
    <col min="3330" max="3330" width="33.5703125" customWidth="1"/>
    <col min="3331" max="3331" width="20" customWidth="1"/>
    <col min="3332" max="3332" width="25.7109375" customWidth="1"/>
    <col min="3586" max="3586" width="33.5703125" customWidth="1"/>
    <col min="3587" max="3587" width="20" customWidth="1"/>
    <col min="3588" max="3588" width="25.7109375" customWidth="1"/>
    <col min="3842" max="3842" width="33.5703125" customWidth="1"/>
    <col min="3843" max="3843" width="20" customWidth="1"/>
    <col min="3844" max="3844" width="25.7109375" customWidth="1"/>
    <col min="4098" max="4098" width="33.5703125" customWidth="1"/>
    <col min="4099" max="4099" width="20" customWidth="1"/>
    <col min="4100" max="4100" width="25.7109375" customWidth="1"/>
    <col min="4354" max="4354" width="33.5703125" customWidth="1"/>
    <col min="4355" max="4355" width="20" customWidth="1"/>
    <col min="4356" max="4356" width="25.7109375" customWidth="1"/>
    <col min="4610" max="4610" width="33.5703125" customWidth="1"/>
    <col min="4611" max="4611" width="20" customWidth="1"/>
    <col min="4612" max="4612" width="25.7109375" customWidth="1"/>
    <col min="4866" max="4866" width="33.5703125" customWidth="1"/>
    <col min="4867" max="4867" width="20" customWidth="1"/>
    <col min="4868" max="4868" width="25.7109375" customWidth="1"/>
    <col min="5122" max="5122" width="33.5703125" customWidth="1"/>
    <col min="5123" max="5123" width="20" customWidth="1"/>
    <col min="5124" max="5124" width="25.7109375" customWidth="1"/>
    <col min="5378" max="5378" width="33.5703125" customWidth="1"/>
    <col min="5379" max="5379" width="20" customWidth="1"/>
    <col min="5380" max="5380" width="25.7109375" customWidth="1"/>
    <col min="5634" max="5634" width="33.5703125" customWidth="1"/>
    <col min="5635" max="5635" width="20" customWidth="1"/>
    <col min="5636" max="5636" width="25.7109375" customWidth="1"/>
    <col min="5890" max="5890" width="33.5703125" customWidth="1"/>
    <col min="5891" max="5891" width="20" customWidth="1"/>
    <col min="5892" max="5892" width="25.7109375" customWidth="1"/>
    <col min="6146" max="6146" width="33.5703125" customWidth="1"/>
    <col min="6147" max="6147" width="20" customWidth="1"/>
    <col min="6148" max="6148" width="25.7109375" customWidth="1"/>
    <col min="6402" max="6402" width="33.5703125" customWidth="1"/>
    <col min="6403" max="6403" width="20" customWidth="1"/>
    <col min="6404" max="6404" width="25.7109375" customWidth="1"/>
    <col min="6658" max="6658" width="33.5703125" customWidth="1"/>
    <col min="6659" max="6659" width="20" customWidth="1"/>
    <col min="6660" max="6660" width="25.7109375" customWidth="1"/>
    <col min="6914" max="6914" width="33.5703125" customWidth="1"/>
    <col min="6915" max="6915" width="20" customWidth="1"/>
    <col min="6916" max="6916" width="25.7109375" customWidth="1"/>
    <col min="7170" max="7170" width="33.5703125" customWidth="1"/>
    <col min="7171" max="7171" width="20" customWidth="1"/>
    <col min="7172" max="7172" width="25.7109375" customWidth="1"/>
    <col min="7426" max="7426" width="33.5703125" customWidth="1"/>
    <col min="7427" max="7427" width="20" customWidth="1"/>
    <col min="7428" max="7428" width="25.7109375" customWidth="1"/>
    <col min="7682" max="7682" width="33.5703125" customWidth="1"/>
    <col min="7683" max="7683" width="20" customWidth="1"/>
    <col min="7684" max="7684" width="25.7109375" customWidth="1"/>
    <col min="7938" max="7938" width="33.5703125" customWidth="1"/>
    <col min="7939" max="7939" width="20" customWidth="1"/>
    <col min="7940" max="7940" width="25.7109375" customWidth="1"/>
    <col min="8194" max="8194" width="33.5703125" customWidth="1"/>
    <col min="8195" max="8195" width="20" customWidth="1"/>
    <col min="8196" max="8196" width="25.7109375" customWidth="1"/>
    <col min="8450" max="8450" width="33.5703125" customWidth="1"/>
    <col min="8451" max="8451" width="20" customWidth="1"/>
    <col min="8452" max="8452" width="25.7109375" customWidth="1"/>
    <col min="8706" max="8706" width="33.5703125" customWidth="1"/>
    <col min="8707" max="8707" width="20" customWidth="1"/>
    <col min="8708" max="8708" width="25.7109375" customWidth="1"/>
    <col min="8962" max="8962" width="33.5703125" customWidth="1"/>
    <col min="8963" max="8963" width="20" customWidth="1"/>
    <col min="8964" max="8964" width="25.7109375" customWidth="1"/>
    <col min="9218" max="9218" width="33.5703125" customWidth="1"/>
    <col min="9219" max="9219" width="20" customWidth="1"/>
    <col min="9220" max="9220" width="25.7109375" customWidth="1"/>
    <col min="9474" max="9474" width="33.5703125" customWidth="1"/>
    <col min="9475" max="9475" width="20" customWidth="1"/>
    <col min="9476" max="9476" width="25.7109375" customWidth="1"/>
    <col min="9730" max="9730" width="33.5703125" customWidth="1"/>
    <col min="9731" max="9731" width="20" customWidth="1"/>
    <col min="9732" max="9732" width="25.7109375" customWidth="1"/>
    <col min="9986" max="9986" width="33.5703125" customWidth="1"/>
    <col min="9987" max="9987" width="20" customWidth="1"/>
    <col min="9988" max="9988" width="25.7109375" customWidth="1"/>
    <col min="10242" max="10242" width="33.5703125" customWidth="1"/>
    <col min="10243" max="10243" width="20" customWidth="1"/>
    <col min="10244" max="10244" width="25.7109375" customWidth="1"/>
    <col min="10498" max="10498" width="33.5703125" customWidth="1"/>
    <col min="10499" max="10499" width="20" customWidth="1"/>
    <col min="10500" max="10500" width="25.7109375" customWidth="1"/>
    <col min="10754" max="10754" width="33.5703125" customWidth="1"/>
    <col min="10755" max="10755" width="20" customWidth="1"/>
    <col min="10756" max="10756" width="25.7109375" customWidth="1"/>
    <col min="11010" max="11010" width="33.5703125" customWidth="1"/>
    <col min="11011" max="11011" width="20" customWidth="1"/>
    <col min="11012" max="11012" width="25.7109375" customWidth="1"/>
    <col min="11266" max="11266" width="33.5703125" customWidth="1"/>
    <col min="11267" max="11267" width="20" customWidth="1"/>
    <col min="11268" max="11268" width="25.7109375" customWidth="1"/>
    <col min="11522" max="11522" width="33.5703125" customWidth="1"/>
    <col min="11523" max="11523" width="20" customWidth="1"/>
    <col min="11524" max="11524" width="25.7109375" customWidth="1"/>
    <col min="11778" max="11778" width="33.5703125" customWidth="1"/>
    <col min="11779" max="11779" width="20" customWidth="1"/>
    <col min="11780" max="11780" width="25.7109375" customWidth="1"/>
    <col min="12034" max="12034" width="33.5703125" customWidth="1"/>
    <col min="12035" max="12035" width="20" customWidth="1"/>
    <col min="12036" max="12036" width="25.7109375" customWidth="1"/>
    <col min="12290" max="12290" width="33.5703125" customWidth="1"/>
    <col min="12291" max="12291" width="20" customWidth="1"/>
    <col min="12292" max="12292" width="25.7109375" customWidth="1"/>
    <col min="12546" max="12546" width="33.5703125" customWidth="1"/>
    <col min="12547" max="12547" width="20" customWidth="1"/>
    <col min="12548" max="12548" width="25.7109375" customWidth="1"/>
    <col min="12802" max="12802" width="33.5703125" customWidth="1"/>
    <col min="12803" max="12803" width="20" customWidth="1"/>
    <col min="12804" max="12804" width="25.7109375" customWidth="1"/>
    <col min="13058" max="13058" width="33.5703125" customWidth="1"/>
    <col min="13059" max="13059" width="20" customWidth="1"/>
    <col min="13060" max="13060" width="25.7109375" customWidth="1"/>
    <col min="13314" max="13314" width="33.5703125" customWidth="1"/>
    <col min="13315" max="13315" width="20" customWidth="1"/>
    <col min="13316" max="13316" width="25.7109375" customWidth="1"/>
    <col min="13570" max="13570" width="33.5703125" customWidth="1"/>
    <col min="13571" max="13571" width="20" customWidth="1"/>
    <col min="13572" max="13572" width="25.7109375" customWidth="1"/>
    <col min="13826" max="13826" width="33.5703125" customWidth="1"/>
    <col min="13827" max="13827" width="20" customWidth="1"/>
    <col min="13828" max="13828" width="25.7109375" customWidth="1"/>
    <col min="14082" max="14082" width="33.5703125" customWidth="1"/>
    <col min="14083" max="14083" width="20" customWidth="1"/>
    <col min="14084" max="14084" width="25.7109375" customWidth="1"/>
    <col min="14338" max="14338" width="33.5703125" customWidth="1"/>
    <col min="14339" max="14339" width="20" customWidth="1"/>
    <col min="14340" max="14340" width="25.7109375" customWidth="1"/>
    <col min="14594" max="14594" width="33.5703125" customWidth="1"/>
    <col min="14595" max="14595" width="20" customWidth="1"/>
    <col min="14596" max="14596" width="25.7109375" customWidth="1"/>
    <col min="14850" max="14850" width="33.5703125" customWidth="1"/>
    <col min="14851" max="14851" width="20" customWidth="1"/>
    <col min="14852" max="14852" width="25.7109375" customWidth="1"/>
    <col min="15106" max="15106" width="33.5703125" customWidth="1"/>
    <col min="15107" max="15107" width="20" customWidth="1"/>
    <col min="15108" max="15108" width="25.7109375" customWidth="1"/>
    <col min="15362" max="15362" width="33.5703125" customWidth="1"/>
    <col min="15363" max="15363" width="20" customWidth="1"/>
    <col min="15364" max="15364" width="25.7109375" customWidth="1"/>
    <col min="15618" max="15618" width="33.5703125" customWidth="1"/>
    <col min="15619" max="15619" width="20" customWidth="1"/>
    <col min="15620" max="15620" width="25.7109375" customWidth="1"/>
    <col min="15874" max="15874" width="33.5703125" customWidth="1"/>
    <col min="15875" max="15875" width="20" customWidth="1"/>
    <col min="15876" max="15876" width="25.7109375" customWidth="1"/>
    <col min="16130" max="16130" width="33.5703125" customWidth="1"/>
    <col min="16131" max="16131" width="20" customWidth="1"/>
    <col min="16132" max="16132" width="25.7109375" customWidth="1"/>
  </cols>
  <sheetData>
    <row r="4" spans="2:5" ht="23.25">
      <c r="B4" s="137"/>
    </row>
    <row r="5" spans="2:5">
      <c r="B5" s="138"/>
    </row>
    <row r="6" spans="2:5">
      <c r="B6" s="138"/>
    </row>
    <row r="7" spans="2:5">
      <c r="B7" s="139" t="s">
        <v>116</v>
      </c>
    </row>
    <row r="8" spans="2:5">
      <c r="B8" s="140" t="s">
        <v>2</v>
      </c>
      <c r="C8" s="141" t="s">
        <v>117</v>
      </c>
      <c r="D8" s="141" t="s">
        <v>118</v>
      </c>
    </row>
    <row r="9" spans="2:5">
      <c r="B9" s="138" t="s">
        <v>119</v>
      </c>
    </row>
    <row r="10" spans="2:5">
      <c r="B10" s="138" t="s">
        <v>120</v>
      </c>
      <c r="C10" s="142">
        <v>20.399999999999999</v>
      </c>
      <c r="D10" s="142"/>
      <c r="E10" t="s">
        <v>121</v>
      </c>
    </row>
    <row r="11" spans="2:5">
      <c r="B11" s="138" t="s">
        <v>122</v>
      </c>
      <c r="C11" s="142">
        <v>1.1000000000000001</v>
      </c>
      <c r="D11" s="142">
        <v>0.4</v>
      </c>
      <c r="E11" t="s">
        <v>123</v>
      </c>
    </row>
    <row r="12" spans="2:5">
      <c r="B12" s="138" t="s">
        <v>124</v>
      </c>
      <c r="C12" s="142">
        <v>0.7</v>
      </c>
      <c r="D12" s="142">
        <v>0.25</v>
      </c>
      <c r="E12" t="s">
        <v>125</v>
      </c>
    </row>
    <row r="13" spans="2:5">
      <c r="B13" s="138" t="s">
        <v>126</v>
      </c>
      <c r="C13" s="142">
        <v>1.05</v>
      </c>
      <c r="D13" s="142">
        <v>0.375</v>
      </c>
      <c r="E13" t="s">
        <v>125</v>
      </c>
    </row>
    <row r="14" spans="2:5">
      <c r="B14" s="138" t="s">
        <v>127</v>
      </c>
      <c r="C14" s="142">
        <v>1.75</v>
      </c>
      <c r="D14" s="142">
        <v>0.625</v>
      </c>
      <c r="E14" t="s">
        <v>128</v>
      </c>
    </row>
    <row r="15" spans="2:5">
      <c r="B15" s="138" t="s">
        <v>129</v>
      </c>
      <c r="C15" s="142"/>
      <c r="D15" s="142"/>
    </row>
    <row r="16" spans="2:5">
      <c r="B16" s="138" t="s">
        <v>130</v>
      </c>
      <c r="C16" s="142">
        <v>1</v>
      </c>
      <c r="D16" s="142"/>
      <c r="E16" t="s">
        <v>131</v>
      </c>
    </row>
    <row r="17" spans="2:5">
      <c r="B17" s="138" t="s">
        <v>132</v>
      </c>
      <c r="C17" s="142">
        <v>2</v>
      </c>
      <c r="D17" s="142"/>
      <c r="E17" t="s">
        <v>133</v>
      </c>
    </row>
    <row r="18" spans="2:5">
      <c r="B18" s="138" t="s">
        <v>134</v>
      </c>
      <c r="C18" s="142">
        <v>3.15</v>
      </c>
      <c r="D18" s="142">
        <v>1.125</v>
      </c>
      <c r="E18" t="s">
        <v>135</v>
      </c>
    </row>
    <row r="19" spans="2:5">
      <c r="B19" s="138"/>
      <c r="C19" s="142"/>
      <c r="D19" s="143">
        <f>SUM(D12:D18)</f>
        <v>2.375</v>
      </c>
    </row>
    <row r="20" spans="2:5">
      <c r="B20" s="144" t="s">
        <v>136</v>
      </c>
    </row>
    <row r="21" spans="2:5">
      <c r="B21" s="144" t="s">
        <v>137</v>
      </c>
    </row>
    <row r="22" spans="2:5">
      <c r="B22" s="144" t="s">
        <v>138</v>
      </c>
    </row>
    <row r="23" spans="2:5">
      <c r="B23" s="13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3DABC2-5D5A-4FCA-B205-3A72B1C0AD43}">
  <dimension ref="B3:I87"/>
  <sheetViews>
    <sheetView topLeftCell="A52" workbookViewId="0">
      <selection activeCell="B78" sqref="B78"/>
    </sheetView>
  </sheetViews>
  <sheetFormatPr baseColWidth="10" defaultRowHeight="15"/>
  <cols>
    <col min="2" max="2" width="59.85546875" customWidth="1"/>
    <col min="3" max="3" width="14.140625" customWidth="1"/>
    <col min="4" max="5" width="11.7109375" bestFit="1" customWidth="1"/>
    <col min="6" max="6" width="15.42578125" bestFit="1" customWidth="1"/>
    <col min="7" max="7" width="11.7109375" bestFit="1" customWidth="1"/>
    <col min="258" max="258" width="59.85546875" customWidth="1"/>
    <col min="259" max="259" width="14.140625" customWidth="1"/>
    <col min="260" max="261" width="11.7109375" bestFit="1" customWidth="1"/>
    <col min="262" max="262" width="15.42578125" bestFit="1" customWidth="1"/>
    <col min="263" max="263" width="11.7109375" bestFit="1" customWidth="1"/>
    <col min="514" max="514" width="59.85546875" customWidth="1"/>
    <col min="515" max="515" width="14.140625" customWidth="1"/>
    <col min="516" max="517" width="11.7109375" bestFit="1" customWidth="1"/>
    <col min="518" max="518" width="15.42578125" bestFit="1" customWidth="1"/>
    <col min="519" max="519" width="11.7109375" bestFit="1" customWidth="1"/>
    <col min="770" max="770" width="59.85546875" customWidth="1"/>
    <col min="771" max="771" width="14.140625" customWidth="1"/>
    <col min="772" max="773" width="11.7109375" bestFit="1" customWidth="1"/>
    <col min="774" max="774" width="15.42578125" bestFit="1" customWidth="1"/>
    <col min="775" max="775" width="11.7109375" bestFit="1" customWidth="1"/>
    <col min="1026" max="1026" width="59.85546875" customWidth="1"/>
    <col min="1027" max="1027" width="14.140625" customWidth="1"/>
    <col min="1028" max="1029" width="11.7109375" bestFit="1" customWidth="1"/>
    <col min="1030" max="1030" width="15.42578125" bestFit="1" customWidth="1"/>
    <col min="1031" max="1031" width="11.7109375" bestFit="1" customWidth="1"/>
    <col min="1282" max="1282" width="59.85546875" customWidth="1"/>
    <col min="1283" max="1283" width="14.140625" customWidth="1"/>
    <col min="1284" max="1285" width="11.7109375" bestFit="1" customWidth="1"/>
    <col min="1286" max="1286" width="15.42578125" bestFit="1" customWidth="1"/>
    <col min="1287" max="1287" width="11.7109375" bestFit="1" customWidth="1"/>
    <col min="1538" max="1538" width="59.85546875" customWidth="1"/>
    <col min="1539" max="1539" width="14.140625" customWidth="1"/>
    <col min="1540" max="1541" width="11.7109375" bestFit="1" customWidth="1"/>
    <col min="1542" max="1542" width="15.42578125" bestFit="1" customWidth="1"/>
    <col min="1543" max="1543" width="11.7109375" bestFit="1" customWidth="1"/>
    <col min="1794" max="1794" width="59.85546875" customWidth="1"/>
    <col min="1795" max="1795" width="14.140625" customWidth="1"/>
    <col min="1796" max="1797" width="11.7109375" bestFit="1" customWidth="1"/>
    <col min="1798" max="1798" width="15.42578125" bestFit="1" customWidth="1"/>
    <col min="1799" max="1799" width="11.7109375" bestFit="1" customWidth="1"/>
    <col min="2050" max="2050" width="59.85546875" customWidth="1"/>
    <col min="2051" max="2051" width="14.140625" customWidth="1"/>
    <col min="2052" max="2053" width="11.7109375" bestFit="1" customWidth="1"/>
    <col min="2054" max="2054" width="15.42578125" bestFit="1" customWidth="1"/>
    <col min="2055" max="2055" width="11.7109375" bestFit="1" customWidth="1"/>
    <col min="2306" max="2306" width="59.85546875" customWidth="1"/>
    <col min="2307" max="2307" width="14.140625" customWidth="1"/>
    <col min="2308" max="2309" width="11.7109375" bestFit="1" customWidth="1"/>
    <col min="2310" max="2310" width="15.42578125" bestFit="1" customWidth="1"/>
    <col min="2311" max="2311" width="11.7109375" bestFit="1" customWidth="1"/>
    <col min="2562" max="2562" width="59.85546875" customWidth="1"/>
    <col min="2563" max="2563" width="14.140625" customWidth="1"/>
    <col min="2564" max="2565" width="11.7109375" bestFit="1" customWidth="1"/>
    <col min="2566" max="2566" width="15.42578125" bestFit="1" customWidth="1"/>
    <col min="2567" max="2567" width="11.7109375" bestFit="1" customWidth="1"/>
    <col min="2818" max="2818" width="59.85546875" customWidth="1"/>
    <col min="2819" max="2819" width="14.140625" customWidth="1"/>
    <col min="2820" max="2821" width="11.7109375" bestFit="1" customWidth="1"/>
    <col min="2822" max="2822" width="15.42578125" bestFit="1" customWidth="1"/>
    <col min="2823" max="2823" width="11.7109375" bestFit="1" customWidth="1"/>
    <col min="3074" max="3074" width="59.85546875" customWidth="1"/>
    <col min="3075" max="3075" width="14.140625" customWidth="1"/>
    <col min="3076" max="3077" width="11.7109375" bestFit="1" customWidth="1"/>
    <col min="3078" max="3078" width="15.42578125" bestFit="1" customWidth="1"/>
    <col min="3079" max="3079" width="11.7109375" bestFit="1" customWidth="1"/>
    <col min="3330" max="3330" width="59.85546875" customWidth="1"/>
    <col min="3331" max="3331" width="14.140625" customWidth="1"/>
    <col min="3332" max="3333" width="11.7109375" bestFit="1" customWidth="1"/>
    <col min="3334" max="3334" width="15.42578125" bestFit="1" customWidth="1"/>
    <col min="3335" max="3335" width="11.7109375" bestFit="1" customWidth="1"/>
    <col min="3586" max="3586" width="59.85546875" customWidth="1"/>
    <col min="3587" max="3587" width="14.140625" customWidth="1"/>
    <col min="3588" max="3589" width="11.7109375" bestFit="1" customWidth="1"/>
    <col min="3590" max="3590" width="15.42578125" bestFit="1" customWidth="1"/>
    <col min="3591" max="3591" width="11.7109375" bestFit="1" customWidth="1"/>
    <col min="3842" max="3842" width="59.85546875" customWidth="1"/>
    <col min="3843" max="3843" width="14.140625" customWidth="1"/>
    <col min="3844" max="3845" width="11.7109375" bestFit="1" customWidth="1"/>
    <col min="3846" max="3846" width="15.42578125" bestFit="1" customWidth="1"/>
    <col min="3847" max="3847" width="11.7109375" bestFit="1" customWidth="1"/>
    <col min="4098" max="4098" width="59.85546875" customWidth="1"/>
    <col min="4099" max="4099" width="14.140625" customWidth="1"/>
    <col min="4100" max="4101" width="11.7109375" bestFit="1" customWidth="1"/>
    <col min="4102" max="4102" width="15.42578125" bestFit="1" customWidth="1"/>
    <col min="4103" max="4103" width="11.7109375" bestFit="1" customWidth="1"/>
    <col min="4354" max="4354" width="59.85546875" customWidth="1"/>
    <col min="4355" max="4355" width="14.140625" customWidth="1"/>
    <col min="4356" max="4357" width="11.7109375" bestFit="1" customWidth="1"/>
    <col min="4358" max="4358" width="15.42578125" bestFit="1" customWidth="1"/>
    <col min="4359" max="4359" width="11.7109375" bestFit="1" customWidth="1"/>
    <col min="4610" max="4610" width="59.85546875" customWidth="1"/>
    <col min="4611" max="4611" width="14.140625" customWidth="1"/>
    <col min="4612" max="4613" width="11.7109375" bestFit="1" customWidth="1"/>
    <col min="4614" max="4614" width="15.42578125" bestFit="1" customWidth="1"/>
    <col min="4615" max="4615" width="11.7109375" bestFit="1" customWidth="1"/>
    <col min="4866" max="4866" width="59.85546875" customWidth="1"/>
    <col min="4867" max="4867" width="14.140625" customWidth="1"/>
    <col min="4868" max="4869" width="11.7109375" bestFit="1" customWidth="1"/>
    <col min="4870" max="4870" width="15.42578125" bestFit="1" customWidth="1"/>
    <col min="4871" max="4871" width="11.7109375" bestFit="1" customWidth="1"/>
    <col min="5122" max="5122" width="59.85546875" customWidth="1"/>
    <col min="5123" max="5123" width="14.140625" customWidth="1"/>
    <col min="5124" max="5125" width="11.7109375" bestFit="1" customWidth="1"/>
    <col min="5126" max="5126" width="15.42578125" bestFit="1" customWidth="1"/>
    <col min="5127" max="5127" width="11.7109375" bestFit="1" customWidth="1"/>
    <col min="5378" max="5378" width="59.85546875" customWidth="1"/>
    <col min="5379" max="5379" width="14.140625" customWidth="1"/>
    <col min="5380" max="5381" width="11.7109375" bestFit="1" customWidth="1"/>
    <col min="5382" max="5382" width="15.42578125" bestFit="1" customWidth="1"/>
    <col min="5383" max="5383" width="11.7109375" bestFit="1" customWidth="1"/>
    <col min="5634" max="5634" width="59.85546875" customWidth="1"/>
    <col min="5635" max="5635" width="14.140625" customWidth="1"/>
    <col min="5636" max="5637" width="11.7109375" bestFit="1" customWidth="1"/>
    <col min="5638" max="5638" width="15.42578125" bestFit="1" customWidth="1"/>
    <col min="5639" max="5639" width="11.7109375" bestFit="1" customWidth="1"/>
    <col min="5890" max="5890" width="59.85546875" customWidth="1"/>
    <col min="5891" max="5891" width="14.140625" customWidth="1"/>
    <col min="5892" max="5893" width="11.7109375" bestFit="1" customWidth="1"/>
    <col min="5894" max="5894" width="15.42578125" bestFit="1" customWidth="1"/>
    <col min="5895" max="5895" width="11.7109375" bestFit="1" customWidth="1"/>
    <col min="6146" max="6146" width="59.85546875" customWidth="1"/>
    <col min="6147" max="6147" width="14.140625" customWidth="1"/>
    <col min="6148" max="6149" width="11.7109375" bestFit="1" customWidth="1"/>
    <col min="6150" max="6150" width="15.42578125" bestFit="1" customWidth="1"/>
    <col min="6151" max="6151" width="11.7109375" bestFit="1" customWidth="1"/>
    <col min="6402" max="6402" width="59.85546875" customWidth="1"/>
    <col min="6403" max="6403" width="14.140625" customWidth="1"/>
    <col min="6404" max="6405" width="11.7109375" bestFit="1" customWidth="1"/>
    <col min="6406" max="6406" width="15.42578125" bestFit="1" customWidth="1"/>
    <col min="6407" max="6407" width="11.7109375" bestFit="1" customWidth="1"/>
    <col min="6658" max="6658" width="59.85546875" customWidth="1"/>
    <col min="6659" max="6659" width="14.140625" customWidth="1"/>
    <col min="6660" max="6661" width="11.7109375" bestFit="1" customWidth="1"/>
    <col min="6662" max="6662" width="15.42578125" bestFit="1" customWidth="1"/>
    <col min="6663" max="6663" width="11.7109375" bestFit="1" customWidth="1"/>
    <col min="6914" max="6914" width="59.85546875" customWidth="1"/>
    <col min="6915" max="6915" width="14.140625" customWidth="1"/>
    <col min="6916" max="6917" width="11.7109375" bestFit="1" customWidth="1"/>
    <col min="6918" max="6918" width="15.42578125" bestFit="1" customWidth="1"/>
    <col min="6919" max="6919" width="11.7109375" bestFit="1" customWidth="1"/>
    <col min="7170" max="7170" width="59.85546875" customWidth="1"/>
    <col min="7171" max="7171" width="14.140625" customWidth="1"/>
    <col min="7172" max="7173" width="11.7109375" bestFit="1" customWidth="1"/>
    <col min="7174" max="7174" width="15.42578125" bestFit="1" customWidth="1"/>
    <col min="7175" max="7175" width="11.7109375" bestFit="1" customWidth="1"/>
    <col min="7426" max="7426" width="59.85546875" customWidth="1"/>
    <col min="7427" max="7427" width="14.140625" customWidth="1"/>
    <col min="7428" max="7429" width="11.7109375" bestFit="1" customWidth="1"/>
    <col min="7430" max="7430" width="15.42578125" bestFit="1" customWidth="1"/>
    <col min="7431" max="7431" width="11.7109375" bestFit="1" customWidth="1"/>
    <col min="7682" max="7682" width="59.85546875" customWidth="1"/>
    <col min="7683" max="7683" width="14.140625" customWidth="1"/>
    <col min="7684" max="7685" width="11.7109375" bestFit="1" customWidth="1"/>
    <col min="7686" max="7686" width="15.42578125" bestFit="1" customWidth="1"/>
    <col min="7687" max="7687" width="11.7109375" bestFit="1" customWidth="1"/>
    <col min="7938" max="7938" width="59.85546875" customWidth="1"/>
    <col min="7939" max="7939" width="14.140625" customWidth="1"/>
    <col min="7940" max="7941" width="11.7109375" bestFit="1" customWidth="1"/>
    <col min="7942" max="7942" width="15.42578125" bestFit="1" customWidth="1"/>
    <col min="7943" max="7943" width="11.7109375" bestFit="1" customWidth="1"/>
    <col min="8194" max="8194" width="59.85546875" customWidth="1"/>
    <col min="8195" max="8195" width="14.140625" customWidth="1"/>
    <col min="8196" max="8197" width="11.7109375" bestFit="1" customWidth="1"/>
    <col min="8198" max="8198" width="15.42578125" bestFit="1" customWidth="1"/>
    <col min="8199" max="8199" width="11.7109375" bestFit="1" customWidth="1"/>
    <col min="8450" max="8450" width="59.85546875" customWidth="1"/>
    <col min="8451" max="8451" width="14.140625" customWidth="1"/>
    <col min="8452" max="8453" width="11.7109375" bestFit="1" customWidth="1"/>
    <col min="8454" max="8454" width="15.42578125" bestFit="1" customWidth="1"/>
    <col min="8455" max="8455" width="11.7109375" bestFit="1" customWidth="1"/>
    <col min="8706" max="8706" width="59.85546875" customWidth="1"/>
    <col min="8707" max="8707" width="14.140625" customWidth="1"/>
    <col min="8708" max="8709" width="11.7109375" bestFit="1" customWidth="1"/>
    <col min="8710" max="8710" width="15.42578125" bestFit="1" customWidth="1"/>
    <col min="8711" max="8711" width="11.7109375" bestFit="1" customWidth="1"/>
    <col min="8962" max="8962" width="59.85546875" customWidth="1"/>
    <col min="8963" max="8963" width="14.140625" customWidth="1"/>
    <col min="8964" max="8965" width="11.7109375" bestFit="1" customWidth="1"/>
    <col min="8966" max="8966" width="15.42578125" bestFit="1" customWidth="1"/>
    <col min="8967" max="8967" width="11.7109375" bestFit="1" customWidth="1"/>
    <col min="9218" max="9218" width="59.85546875" customWidth="1"/>
    <col min="9219" max="9219" width="14.140625" customWidth="1"/>
    <col min="9220" max="9221" width="11.7109375" bestFit="1" customWidth="1"/>
    <col min="9222" max="9222" width="15.42578125" bestFit="1" customWidth="1"/>
    <col min="9223" max="9223" width="11.7109375" bestFit="1" customWidth="1"/>
    <col min="9474" max="9474" width="59.85546875" customWidth="1"/>
    <col min="9475" max="9475" width="14.140625" customWidth="1"/>
    <col min="9476" max="9477" width="11.7109375" bestFit="1" customWidth="1"/>
    <col min="9478" max="9478" width="15.42578125" bestFit="1" customWidth="1"/>
    <col min="9479" max="9479" width="11.7109375" bestFit="1" customWidth="1"/>
    <col min="9730" max="9730" width="59.85546875" customWidth="1"/>
    <col min="9731" max="9731" width="14.140625" customWidth="1"/>
    <col min="9732" max="9733" width="11.7109375" bestFit="1" customWidth="1"/>
    <col min="9734" max="9734" width="15.42578125" bestFit="1" customWidth="1"/>
    <col min="9735" max="9735" width="11.7109375" bestFit="1" customWidth="1"/>
    <col min="9986" max="9986" width="59.85546875" customWidth="1"/>
    <col min="9987" max="9987" width="14.140625" customWidth="1"/>
    <col min="9988" max="9989" width="11.7109375" bestFit="1" customWidth="1"/>
    <col min="9990" max="9990" width="15.42578125" bestFit="1" customWidth="1"/>
    <col min="9991" max="9991" width="11.7109375" bestFit="1" customWidth="1"/>
    <col min="10242" max="10242" width="59.85546875" customWidth="1"/>
    <col min="10243" max="10243" width="14.140625" customWidth="1"/>
    <col min="10244" max="10245" width="11.7109375" bestFit="1" customWidth="1"/>
    <col min="10246" max="10246" width="15.42578125" bestFit="1" customWidth="1"/>
    <col min="10247" max="10247" width="11.7109375" bestFit="1" customWidth="1"/>
    <col min="10498" max="10498" width="59.85546875" customWidth="1"/>
    <col min="10499" max="10499" width="14.140625" customWidth="1"/>
    <col min="10500" max="10501" width="11.7109375" bestFit="1" customWidth="1"/>
    <col min="10502" max="10502" width="15.42578125" bestFit="1" customWidth="1"/>
    <col min="10503" max="10503" width="11.7109375" bestFit="1" customWidth="1"/>
    <col min="10754" max="10754" width="59.85546875" customWidth="1"/>
    <col min="10755" max="10755" width="14.140625" customWidth="1"/>
    <col min="10756" max="10757" width="11.7109375" bestFit="1" customWidth="1"/>
    <col min="10758" max="10758" width="15.42578125" bestFit="1" customWidth="1"/>
    <col min="10759" max="10759" width="11.7109375" bestFit="1" customWidth="1"/>
    <col min="11010" max="11010" width="59.85546875" customWidth="1"/>
    <col min="11011" max="11011" width="14.140625" customWidth="1"/>
    <col min="11012" max="11013" width="11.7109375" bestFit="1" customWidth="1"/>
    <col min="11014" max="11014" width="15.42578125" bestFit="1" customWidth="1"/>
    <col min="11015" max="11015" width="11.7109375" bestFit="1" customWidth="1"/>
    <col min="11266" max="11266" width="59.85546875" customWidth="1"/>
    <col min="11267" max="11267" width="14.140625" customWidth="1"/>
    <col min="11268" max="11269" width="11.7109375" bestFit="1" customWidth="1"/>
    <col min="11270" max="11270" width="15.42578125" bestFit="1" customWidth="1"/>
    <col min="11271" max="11271" width="11.7109375" bestFit="1" customWidth="1"/>
    <col min="11522" max="11522" width="59.85546875" customWidth="1"/>
    <col min="11523" max="11523" width="14.140625" customWidth="1"/>
    <col min="11524" max="11525" width="11.7109375" bestFit="1" customWidth="1"/>
    <col min="11526" max="11526" width="15.42578125" bestFit="1" customWidth="1"/>
    <col min="11527" max="11527" width="11.7109375" bestFit="1" customWidth="1"/>
    <col min="11778" max="11778" width="59.85546875" customWidth="1"/>
    <col min="11779" max="11779" width="14.140625" customWidth="1"/>
    <col min="11780" max="11781" width="11.7109375" bestFit="1" customWidth="1"/>
    <col min="11782" max="11782" width="15.42578125" bestFit="1" customWidth="1"/>
    <col min="11783" max="11783" width="11.7109375" bestFit="1" customWidth="1"/>
    <col min="12034" max="12034" width="59.85546875" customWidth="1"/>
    <col min="12035" max="12035" width="14.140625" customWidth="1"/>
    <col min="12036" max="12037" width="11.7109375" bestFit="1" customWidth="1"/>
    <col min="12038" max="12038" width="15.42578125" bestFit="1" customWidth="1"/>
    <col min="12039" max="12039" width="11.7109375" bestFit="1" customWidth="1"/>
    <col min="12290" max="12290" width="59.85546875" customWidth="1"/>
    <col min="12291" max="12291" width="14.140625" customWidth="1"/>
    <col min="12292" max="12293" width="11.7109375" bestFit="1" customWidth="1"/>
    <col min="12294" max="12294" width="15.42578125" bestFit="1" customWidth="1"/>
    <col min="12295" max="12295" width="11.7109375" bestFit="1" customWidth="1"/>
    <col min="12546" max="12546" width="59.85546875" customWidth="1"/>
    <col min="12547" max="12547" width="14.140625" customWidth="1"/>
    <col min="12548" max="12549" width="11.7109375" bestFit="1" customWidth="1"/>
    <col min="12550" max="12550" width="15.42578125" bestFit="1" customWidth="1"/>
    <col min="12551" max="12551" width="11.7109375" bestFit="1" customWidth="1"/>
    <col min="12802" max="12802" width="59.85546875" customWidth="1"/>
    <col min="12803" max="12803" width="14.140625" customWidth="1"/>
    <col min="12804" max="12805" width="11.7109375" bestFit="1" customWidth="1"/>
    <col min="12806" max="12806" width="15.42578125" bestFit="1" customWidth="1"/>
    <col min="12807" max="12807" width="11.7109375" bestFit="1" customWidth="1"/>
    <col min="13058" max="13058" width="59.85546875" customWidth="1"/>
    <col min="13059" max="13059" width="14.140625" customWidth="1"/>
    <col min="13060" max="13061" width="11.7109375" bestFit="1" customWidth="1"/>
    <col min="13062" max="13062" width="15.42578125" bestFit="1" customWidth="1"/>
    <col min="13063" max="13063" width="11.7109375" bestFit="1" customWidth="1"/>
    <col min="13314" max="13314" width="59.85546875" customWidth="1"/>
    <col min="13315" max="13315" width="14.140625" customWidth="1"/>
    <col min="13316" max="13317" width="11.7109375" bestFit="1" customWidth="1"/>
    <col min="13318" max="13318" width="15.42578125" bestFit="1" customWidth="1"/>
    <col min="13319" max="13319" width="11.7109375" bestFit="1" customWidth="1"/>
    <col min="13570" max="13570" width="59.85546875" customWidth="1"/>
    <col min="13571" max="13571" width="14.140625" customWidth="1"/>
    <col min="13572" max="13573" width="11.7109375" bestFit="1" customWidth="1"/>
    <col min="13574" max="13574" width="15.42578125" bestFit="1" customWidth="1"/>
    <col min="13575" max="13575" width="11.7109375" bestFit="1" customWidth="1"/>
    <col min="13826" max="13826" width="59.85546875" customWidth="1"/>
    <col min="13827" max="13827" width="14.140625" customWidth="1"/>
    <col min="13828" max="13829" width="11.7109375" bestFit="1" customWidth="1"/>
    <col min="13830" max="13830" width="15.42578125" bestFit="1" customWidth="1"/>
    <col min="13831" max="13831" width="11.7109375" bestFit="1" customWidth="1"/>
    <col min="14082" max="14082" width="59.85546875" customWidth="1"/>
    <col min="14083" max="14083" width="14.140625" customWidth="1"/>
    <col min="14084" max="14085" width="11.7109375" bestFit="1" customWidth="1"/>
    <col min="14086" max="14086" width="15.42578125" bestFit="1" customWidth="1"/>
    <col min="14087" max="14087" width="11.7109375" bestFit="1" customWidth="1"/>
    <col min="14338" max="14338" width="59.85546875" customWidth="1"/>
    <col min="14339" max="14339" width="14.140625" customWidth="1"/>
    <col min="14340" max="14341" width="11.7109375" bestFit="1" customWidth="1"/>
    <col min="14342" max="14342" width="15.42578125" bestFit="1" customWidth="1"/>
    <col min="14343" max="14343" width="11.7109375" bestFit="1" customWidth="1"/>
    <col min="14594" max="14594" width="59.85546875" customWidth="1"/>
    <col min="14595" max="14595" width="14.140625" customWidth="1"/>
    <col min="14596" max="14597" width="11.7109375" bestFit="1" customWidth="1"/>
    <col min="14598" max="14598" width="15.42578125" bestFit="1" customWidth="1"/>
    <col min="14599" max="14599" width="11.7109375" bestFit="1" customWidth="1"/>
    <col min="14850" max="14850" width="59.85546875" customWidth="1"/>
    <col min="14851" max="14851" width="14.140625" customWidth="1"/>
    <col min="14852" max="14853" width="11.7109375" bestFit="1" customWidth="1"/>
    <col min="14854" max="14854" width="15.42578125" bestFit="1" customWidth="1"/>
    <col min="14855" max="14855" width="11.7109375" bestFit="1" customWidth="1"/>
    <col min="15106" max="15106" width="59.85546875" customWidth="1"/>
    <col min="15107" max="15107" width="14.140625" customWidth="1"/>
    <col min="15108" max="15109" width="11.7109375" bestFit="1" customWidth="1"/>
    <col min="15110" max="15110" width="15.42578125" bestFit="1" customWidth="1"/>
    <col min="15111" max="15111" width="11.7109375" bestFit="1" customWidth="1"/>
    <col min="15362" max="15362" width="59.85546875" customWidth="1"/>
    <col min="15363" max="15363" width="14.140625" customWidth="1"/>
    <col min="15364" max="15365" width="11.7109375" bestFit="1" customWidth="1"/>
    <col min="15366" max="15366" width="15.42578125" bestFit="1" customWidth="1"/>
    <col min="15367" max="15367" width="11.7109375" bestFit="1" customWidth="1"/>
    <col min="15618" max="15618" width="59.85546875" customWidth="1"/>
    <col min="15619" max="15619" width="14.140625" customWidth="1"/>
    <col min="15620" max="15621" width="11.7109375" bestFit="1" customWidth="1"/>
    <col min="15622" max="15622" width="15.42578125" bestFit="1" customWidth="1"/>
    <col min="15623" max="15623" width="11.7109375" bestFit="1" customWidth="1"/>
    <col min="15874" max="15874" width="59.85546875" customWidth="1"/>
    <col min="15875" max="15875" width="14.140625" customWidth="1"/>
    <col min="15876" max="15877" width="11.7109375" bestFit="1" customWidth="1"/>
    <col min="15878" max="15878" width="15.42578125" bestFit="1" customWidth="1"/>
    <col min="15879" max="15879" width="11.7109375" bestFit="1" customWidth="1"/>
    <col min="16130" max="16130" width="59.85546875" customWidth="1"/>
    <col min="16131" max="16131" width="14.140625" customWidth="1"/>
    <col min="16132" max="16133" width="11.7109375" bestFit="1" customWidth="1"/>
    <col min="16134" max="16134" width="15.42578125" bestFit="1" customWidth="1"/>
    <col min="16135" max="16135" width="11.7109375" bestFit="1" customWidth="1"/>
  </cols>
  <sheetData>
    <row r="3" spans="2:7">
      <c r="B3" t="s">
        <v>0</v>
      </c>
    </row>
    <row r="4" spans="2:7">
      <c r="B4" s="1" t="s">
        <v>1</v>
      </c>
    </row>
    <row r="5" spans="2:7" ht="15.75" thickBot="1">
      <c r="B5" s="2"/>
    </row>
    <row r="6" spans="2:7" ht="15.75" thickBot="1">
      <c r="B6" s="3" t="s">
        <v>2</v>
      </c>
      <c r="C6" s="4">
        <v>1</v>
      </c>
      <c r="D6" s="4">
        <v>2</v>
      </c>
      <c r="E6" s="4">
        <v>3</v>
      </c>
      <c r="F6" s="4">
        <v>4</v>
      </c>
      <c r="G6" s="5">
        <v>5</v>
      </c>
    </row>
    <row r="7" spans="2:7" ht="15.75" thickBot="1">
      <c r="B7" s="6" t="s">
        <v>3</v>
      </c>
      <c r="C7" s="7">
        <v>365</v>
      </c>
      <c r="D7" s="8">
        <v>365</v>
      </c>
      <c r="E7" s="9">
        <v>365</v>
      </c>
      <c r="F7" s="8">
        <v>365</v>
      </c>
      <c r="G7" s="10">
        <v>365</v>
      </c>
    </row>
    <row r="8" spans="2:7" ht="15.75" thickBot="1">
      <c r="B8" s="6" t="s">
        <v>4</v>
      </c>
      <c r="C8" s="8" t="s">
        <v>5</v>
      </c>
      <c r="D8" s="8" t="s">
        <v>5</v>
      </c>
      <c r="E8" s="11" t="s">
        <v>5</v>
      </c>
      <c r="F8" s="8" t="s">
        <v>5</v>
      </c>
      <c r="G8" s="10" t="s">
        <v>5</v>
      </c>
    </row>
    <row r="9" spans="2:7" ht="15.75" thickBot="1">
      <c r="B9" s="6" t="s">
        <v>6</v>
      </c>
      <c r="C9" s="8">
        <v>6</v>
      </c>
      <c r="D9" s="8">
        <v>8</v>
      </c>
      <c r="E9" s="11" t="s">
        <v>7</v>
      </c>
      <c r="F9" s="8" t="s">
        <v>8</v>
      </c>
      <c r="G9" s="10" t="s">
        <v>9</v>
      </c>
    </row>
    <row r="10" spans="2:7" ht="15.75" thickBot="1">
      <c r="B10" s="6" t="s">
        <v>10</v>
      </c>
      <c r="C10" s="8">
        <v>1.5</v>
      </c>
      <c r="D10" s="8">
        <v>2</v>
      </c>
      <c r="E10" s="9">
        <v>2.5</v>
      </c>
      <c r="F10" s="8">
        <v>3</v>
      </c>
      <c r="G10" s="10">
        <v>3.5</v>
      </c>
    </row>
    <row r="11" spans="2:7" ht="15.75" thickBot="1">
      <c r="B11" s="6" t="s">
        <v>11</v>
      </c>
      <c r="C11" s="6">
        <v>381.5</v>
      </c>
      <c r="D11" s="8">
        <v>382</v>
      </c>
      <c r="E11" s="7">
        <v>382.5</v>
      </c>
      <c r="F11" s="8">
        <v>383</v>
      </c>
      <c r="G11" s="12">
        <v>383.5</v>
      </c>
    </row>
    <row r="12" spans="2:7">
      <c r="B12" s="13" t="s">
        <v>12</v>
      </c>
      <c r="C12" s="14">
        <v>1.0451999999999999</v>
      </c>
      <c r="D12" s="14">
        <v>1.0466</v>
      </c>
      <c r="E12" s="13">
        <v>1.0479000000000001</v>
      </c>
      <c r="F12" s="13">
        <v>1.0492999999999999</v>
      </c>
      <c r="G12" s="15">
        <v>1.0507</v>
      </c>
    </row>
    <row r="13" spans="2:7">
      <c r="B13" s="15"/>
      <c r="C13" s="78">
        <f>+C11/C7</f>
        <v>1.0452054794520549</v>
      </c>
      <c r="D13" s="78">
        <f t="shared" ref="D13:G13" si="0">+D11/D7</f>
        <v>1.0465753424657533</v>
      </c>
      <c r="E13" s="78">
        <f t="shared" si="0"/>
        <v>1.047945205479452</v>
      </c>
      <c r="F13" s="78">
        <f t="shared" si="0"/>
        <v>1.0493150684931507</v>
      </c>
      <c r="G13" s="78">
        <f t="shared" si="0"/>
        <v>1.0506849315068494</v>
      </c>
    </row>
    <row r="14" spans="2:7">
      <c r="B14" s="15"/>
      <c r="C14" s="78"/>
      <c r="D14" s="78"/>
      <c r="E14" s="78"/>
      <c r="F14" s="78"/>
      <c r="G14" s="78"/>
    </row>
    <row r="15" spans="2:7">
      <c r="B15" t="s">
        <v>13</v>
      </c>
      <c r="C15" s="16">
        <v>300</v>
      </c>
    </row>
    <row r="16" spans="2:7">
      <c r="B16" t="s">
        <v>14</v>
      </c>
      <c r="C16" s="16">
        <f>C12*C15</f>
        <v>313.55999999999995</v>
      </c>
    </row>
    <row r="17" spans="2:6" ht="16.5">
      <c r="B17" s="17"/>
    </row>
    <row r="18" spans="2:6">
      <c r="B18" s="18" t="s">
        <v>15</v>
      </c>
      <c r="C18" s="19" t="s">
        <v>16</v>
      </c>
    </row>
    <row r="19" spans="2:6" ht="16.5">
      <c r="B19" s="20" t="s">
        <v>17</v>
      </c>
      <c r="C19" s="21">
        <v>5000</v>
      </c>
    </row>
    <row r="20" spans="2:6" ht="33">
      <c r="B20" s="20" t="s">
        <v>18</v>
      </c>
      <c r="C20" s="22">
        <f>((300/8)*3)*3</f>
        <v>337.5</v>
      </c>
    </row>
    <row r="21" spans="2:6" ht="16.5">
      <c r="B21" s="20" t="s">
        <v>19</v>
      </c>
      <c r="C21" s="23">
        <v>1200</v>
      </c>
    </row>
    <row r="22" spans="2:6" ht="16.5">
      <c r="B22" s="20" t="s">
        <v>20</v>
      </c>
      <c r="C22" s="23">
        <v>3000</v>
      </c>
    </row>
    <row r="23" spans="2:6" ht="16.5">
      <c r="B23" s="20" t="s">
        <v>21</v>
      </c>
      <c r="C23" s="21">
        <f>+C19+C20+C21+C22</f>
        <v>9537.5</v>
      </c>
    </row>
    <row r="24" spans="2:6" ht="33">
      <c r="B24" s="20" t="s">
        <v>22</v>
      </c>
      <c r="C24" s="24">
        <v>61</v>
      </c>
    </row>
    <row r="25" spans="2:6">
      <c r="B25" s="18" t="s">
        <v>23</v>
      </c>
      <c r="C25" s="25">
        <f>+C23/C24</f>
        <v>156.35245901639345</v>
      </c>
    </row>
    <row r="28" spans="2:6">
      <c r="B28" s="26" t="s">
        <v>24</v>
      </c>
      <c r="C28" s="27">
        <f>+C16+C25</f>
        <v>469.91245901639343</v>
      </c>
    </row>
    <row r="31" spans="2:6" ht="15.75" thickBot="1"/>
    <row r="32" spans="2:6" ht="15.75" thickBot="1">
      <c r="B32" s="69" t="s">
        <v>25</v>
      </c>
      <c r="C32" s="70"/>
      <c r="D32" s="70"/>
      <c r="E32" s="70"/>
      <c r="F32" s="71"/>
    </row>
    <row r="33" spans="2:9" ht="15.75" thickBot="1">
      <c r="B33" s="28" t="s">
        <v>26</v>
      </c>
      <c r="C33" s="29" t="s">
        <v>27</v>
      </c>
      <c r="D33" s="30" t="s">
        <v>28</v>
      </c>
      <c r="E33" s="30" t="s">
        <v>29</v>
      </c>
      <c r="F33" s="31" t="s">
        <v>30</v>
      </c>
    </row>
    <row r="34" spans="2:9" ht="15.75" thickBot="1">
      <c r="B34" s="32" t="s">
        <v>31</v>
      </c>
      <c r="C34" s="33">
        <v>1000</v>
      </c>
      <c r="D34" s="8" t="s">
        <v>32</v>
      </c>
      <c r="E34" s="34" t="s">
        <v>33</v>
      </c>
      <c r="F34" s="35">
        <f>C34/7</f>
        <v>142.85714285714286</v>
      </c>
    </row>
    <row r="35" spans="2:9" ht="27.75" thickBot="1">
      <c r="B35" s="32" t="s">
        <v>34</v>
      </c>
      <c r="C35" s="36" t="s">
        <v>35</v>
      </c>
      <c r="D35" s="8" t="s">
        <v>32</v>
      </c>
      <c r="E35" s="34" t="s">
        <v>36</v>
      </c>
      <c r="F35" s="35">
        <f>(142.86*15)/365</f>
        <v>5.8709589041095889</v>
      </c>
    </row>
    <row r="36" spans="2:9" ht="15.75" thickBot="1">
      <c r="B36" s="32" t="s">
        <v>37</v>
      </c>
      <c r="C36" s="36" t="s">
        <v>38</v>
      </c>
      <c r="D36" s="37"/>
      <c r="E36" s="38"/>
      <c r="F36" s="39"/>
    </row>
    <row r="37" spans="2:9" ht="41.25" thickBot="1">
      <c r="B37" s="32" t="s">
        <v>39</v>
      </c>
      <c r="C37" s="40">
        <v>0.25</v>
      </c>
      <c r="D37" s="8" t="s">
        <v>32</v>
      </c>
      <c r="E37" s="34" t="s">
        <v>40</v>
      </c>
      <c r="F37" s="41">
        <f>((142.86*10)*25%)/365</f>
        <v>0.97849315068493159</v>
      </c>
    </row>
    <row r="38" spans="2:9" ht="15.75" thickBot="1">
      <c r="B38" s="32" t="s">
        <v>41</v>
      </c>
      <c r="C38" s="33">
        <v>850</v>
      </c>
      <c r="D38" s="8" t="s">
        <v>42</v>
      </c>
      <c r="E38" s="34" t="s">
        <v>43</v>
      </c>
      <c r="F38" s="42">
        <f>850/61</f>
        <v>13.934426229508198</v>
      </c>
    </row>
    <row r="39" spans="2:9" ht="27.75" thickBot="1">
      <c r="B39" s="32" t="s">
        <v>44</v>
      </c>
      <c r="C39" s="36" t="s">
        <v>45</v>
      </c>
      <c r="D39" s="8" t="s">
        <v>42</v>
      </c>
      <c r="E39" s="34" t="s">
        <v>46</v>
      </c>
      <c r="F39" s="35">
        <f>((142.86/8)*14*3)/61</f>
        <v>12.295327868852461</v>
      </c>
    </row>
    <row r="40" spans="2:9" ht="15.75" thickBot="1">
      <c r="B40" s="32" t="s">
        <v>47</v>
      </c>
      <c r="C40" s="36" t="s">
        <v>48</v>
      </c>
      <c r="D40" s="8" t="s">
        <v>32</v>
      </c>
      <c r="E40" s="34" t="s">
        <v>49</v>
      </c>
      <c r="F40" s="35">
        <f>200/30</f>
        <v>6.666666666666667</v>
      </c>
    </row>
    <row r="41" spans="2:9" ht="15.75" thickBot="1">
      <c r="B41" s="32" t="s">
        <v>50</v>
      </c>
      <c r="C41" s="33">
        <v>600</v>
      </c>
      <c r="D41" s="8" t="s">
        <v>42</v>
      </c>
      <c r="E41" s="34" t="s">
        <v>51</v>
      </c>
      <c r="F41" s="35">
        <f>600/61</f>
        <v>9.8360655737704921</v>
      </c>
    </row>
    <row r="42" spans="2:9" ht="16.5" thickBot="1">
      <c r="B42" s="43" t="s">
        <v>67</v>
      </c>
      <c r="C42" s="44"/>
      <c r="D42" s="37"/>
      <c r="E42" s="38"/>
      <c r="F42" s="45">
        <f>SUM(F34:F41)</f>
        <v>192.4390812507352</v>
      </c>
    </row>
    <row r="43" spans="2:9" ht="54.75" thickBot="1">
      <c r="B43" s="32" t="s">
        <v>52</v>
      </c>
      <c r="C43" s="40">
        <v>0.2</v>
      </c>
      <c r="D43" s="8" t="s">
        <v>32</v>
      </c>
      <c r="E43" s="34" t="s">
        <v>53</v>
      </c>
      <c r="F43" s="46">
        <v>0</v>
      </c>
      <c r="H43">
        <f>142.86*0.2</f>
        <v>28.572000000000003</v>
      </c>
      <c r="I43" s="16">
        <f>89.62*0.4</f>
        <v>35.848000000000006</v>
      </c>
    </row>
    <row r="44" spans="2:9" ht="27.75" thickBot="1">
      <c r="B44" s="32" t="s">
        <v>54</v>
      </c>
      <c r="C44" s="36" t="s">
        <v>55</v>
      </c>
      <c r="D44" s="8" t="s">
        <v>32</v>
      </c>
      <c r="E44" s="34" t="s">
        <v>56</v>
      </c>
      <c r="F44" s="41">
        <f>(89.62*8.33%)*(5/7)</f>
        <v>5.3323900000000002</v>
      </c>
    </row>
    <row r="45" spans="2:9" ht="15.75" thickBot="1">
      <c r="B45" s="43" t="s">
        <v>57</v>
      </c>
      <c r="C45" s="47"/>
      <c r="D45" s="30">
        <v>92.3</v>
      </c>
      <c r="E45" s="38"/>
      <c r="F45" s="45">
        <f>+F42+F43+F44</f>
        <v>197.7714712507352</v>
      </c>
    </row>
    <row r="46" spans="2:9" ht="16.5">
      <c r="B46" s="48" t="s">
        <v>58</v>
      </c>
      <c r="C46" s="49"/>
      <c r="D46" s="50"/>
      <c r="E46" s="72" t="s">
        <v>59</v>
      </c>
      <c r="F46" s="72">
        <v>0</v>
      </c>
    </row>
    <row r="47" spans="2:9" ht="22.5" customHeight="1" thickBot="1">
      <c r="B47" s="32" t="s">
        <v>60</v>
      </c>
      <c r="C47" s="51">
        <v>10</v>
      </c>
      <c r="D47" s="8" t="s">
        <v>42</v>
      </c>
      <c r="E47" s="73"/>
      <c r="F47" s="73"/>
    </row>
    <row r="48" spans="2:9" ht="18.75">
      <c r="B48" s="48" t="s">
        <v>61</v>
      </c>
      <c r="C48" s="52"/>
      <c r="D48" s="53"/>
      <c r="E48" s="72" t="s">
        <v>62</v>
      </c>
      <c r="F48" s="72">
        <v>0</v>
      </c>
    </row>
    <row r="49" spans="2:9" ht="19.5" customHeight="1" thickBot="1">
      <c r="B49" s="54" t="s">
        <v>60</v>
      </c>
      <c r="C49" s="55">
        <v>15</v>
      </c>
      <c r="D49" s="56" t="s">
        <v>42</v>
      </c>
      <c r="E49" s="74"/>
      <c r="F49" s="74"/>
    </row>
    <row r="50" spans="2:9" ht="15.75" thickBot="1">
      <c r="B50" s="75" t="s">
        <v>63</v>
      </c>
      <c r="C50" s="76"/>
      <c r="D50" s="76"/>
      <c r="E50" s="76"/>
      <c r="F50" s="77"/>
      <c r="G50" s="58">
        <f>+F38+F39+F46+F48+F41</f>
        <v>36.065819672131148</v>
      </c>
    </row>
    <row r="51" spans="2:9" ht="15.75" thickBot="1">
      <c r="B51" s="61" t="s">
        <v>64</v>
      </c>
      <c r="C51" s="62"/>
      <c r="D51" s="62"/>
      <c r="E51" s="62"/>
      <c r="F51" s="63"/>
      <c r="G51" s="59">
        <f>+F34+F35+F37+F40+F43+F44</f>
        <v>161.70565157860403</v>
      </c>
      <c r="H51" s="16">
        <f>+G50+G51</f>
        <v>197.77147125073517</v>
      </c>
    </row>
    <row r="52" spans="2:9" ht="29.25" customHeight="1" thickBot="1">
      <c r="B52" s="64" t="s">
        <v>65</v>
      </c>
      <c r="C52" s="65"/>
      <c r="D52" s="66" t="s">
        <v>66</v>
      </c>
      <c r="E52" s="67"/>
      <c r="F52" s="68"/>
      <c r="G52" s="79">
        <f>161.71/142.86</f>
        <v>1.1319473610527788</v>
      </c>
      <c r="H52" s="60"/>
      <c r="I52" s="60"/>
    </row>
    <row r="54" spans="2:9" ht="15.75" thickBot="1">
      <c r="B54" s="80" t="s">
        <v>68</v>
      </c>
    </row>
    <row r="55" spans="2:9" ht="15.75" thickBot="1">
      <c r="B55" s="81" t="s">
        <v>26</v>
      </c>
      <c r="C55" s="82" t="s">
        <v>27</v>
      </c>
      <c r="D55" s="83" t="s">
        <v>28</v>
      </c>
      <c r="E55" s="83" t="s">
        <v>29</v>
      </c>
      <c r="F55" s="57" t="s">
        <v>30</v>
      </c>
    </row>
    <row r="56" spans="2:9" ht="27.75" thickBot="1">
      <c r="B56" s="32" t="s">
        <v>69</v>
      </c>
      <c r="C56" s="34" t="s">
        <v>70</v>
      </c>
      <c r="D56" s="84" t="s">
        <v>32</v>
      </c>
      <c r="E56" s="84" t="s">
        <v>33</v>
      </c>
      <c r="F56" s="85">
        <v>142.85714285714286</v>
      </c>
    </row>
    <row r="57" spans="2:9" ht="15.75" thickBot="1">
      <c r="B57" s="32" t="s">
        <v>71</v>
      </c>
      <c r="C57" s="38"/>
      <c r="D57" s="86">
        <f>+G52</f>
        <v>1.1319473610527788</v>
      </c>
      <c r="E57" s="38"/>
      <c r="F57" s="39"/>
    </row>
    <row r="58" spans="2:9" ht="15.75" thickBot="1">
      <c r="B58" s="32" t="s">
        <v>72</v>
      </c>
      <c r="C58" s="38"/>
      <c r="D58" s="84"/>
      <c r="E58" s="38"/>
      <c r="F58" s="45">
        <f>+F56*D57</f>
        <v>161.70676586468269</v>
      </c>
    </row>
    <row r="59" spans="2:9" ht="15.75" thickBot="1">
      <c r="B59" s="32" t="s">
        <v>41</v>
      </c>
      <c r="C59" s="87">
        <v>850</v>
      </c>
      <c r="D59" s="84" t="s">
        <v>42</v>
      </c>
      <c r="E59" s="84" t="s">
        <v>73</v>
      </c>
      <c r="F59" s="42">
        <f>850/61</f>
        <v>13.934426229508198</v>
      </c>
    </row>
    <row r="60" spans="2:9" ht="27.75" thickBot="1">
      <c r="B60" s="32" t="s">
        <v>74</v>
      </c>
      <c r="C60" s="34" t="s">
        <v>45</v>
      </c>
      <c r="D60" s="84" t="s">
        <v>42</v>
      </c>
      <c r="E60" s="84" t="s">
        <v>46</v>
      </c>
      <c r="F60" s="35">
        <f>((142.86/8)*14*3)/61</f>
        <v>12.295327868852461</v>
      </c>
    </row>
    <row r="61" spans="2:9" ht="15.75" thickBot="1">
      <c r="B61" s="32" t="s">
        <v>50</v>
      </c>
      <c r="C61" s="87">
        <v>600</v>
      </c>
      <c r="D61" s="84" t="s">
        <v>42</v>
      </c>
      <c r="E61" s="84" t="s">
        <v>51</v>
      </c>
      <c r="F61" s="35">
        <f>600/61</f>
        <v>9.8360655737704921</v>
      </c>
    </row>
    <row r="62" spans="2:9" ht="15.75" thickBot="1">
      <c r="B62" s="43" t="s">
        <v>75</v>
      </c>
      <c r="C62" s="38"/>
      <c r="D62" s="38"/>
      <c r="E62" s="38"/>
      <c r="F62" s="88">
        <f>+F58+F59+F60+F61</f>
        <v>197.77258553681386</v>
      </c>
    </row>
    <row r="63" spans="2:9" ht="18.75">
      <c r="B63" s="48" t="s">
        <v>76</v>
      </c>
      <c r="C63" s="89"/>
      <c r="D63" s="89"/>
      <c r="E63" s="89"/>
      <c r="F63" s="90"/>
    </row>
    <row r="64" spans="2:9" ht="41.25" thickBot="1">
      <c r="B64" s="32" t="s">
        <v>77</v>
      </c>
      <c r="C64" s="87">
        <v>10</v>
      </c>
      <c r="D64" s="84" t="s">
        <v>42</v>
      </c>
      <c r="E64" s="84" t="s">
        <v>78</v>
      </c>
      <c r="F64" s="91">
        <v>0</v>
      </c>
    </row>
    <row r="65" spans="2:7">
      <c r="B65" s="48" t="s">
        <v>79</v>
      </c>
      <c r="C65" s="92"/>
      <c r="D65" s="92"/>
      <c r="E65" s="92"/>
      <c r="F65" s="93"/>
    </row>
    <row r="66" spans="2:7">
      <c r="B66" s="48" t="s">
        <v>77</v>
      </c>
      <c r="C66" s="94"/>
      <c r="D66" s="94"/>
      <c r="E66" s="94"/>
      <c r="F66" s="95"/>
    </row>
    <row r="67" spans="2:7" ht="41.25" thickBot="1">
      <c r="B67" s="96"/>
      <c r="C67" s="87">
        <v>15</v>
      </c>
      <c r="D67" s="84" t="s">
        <v>42</v>
      </c>
      <c r="E67" s="84" t="s">
        <v>62</v>
      </c>
      <c r="F67" s="91">
        <v>0</v>
      </c>
    </row>
    <row r="68" spans="2:7" ht="15.75" thickBot="1">
      <c r="B68" s="97" t="s">
        <v>63</v>
      </c>
      <c r="C68" s="98"/>
      <c r="D68" s="99"/>
      <c r="E68" s="99"/>
      <c r="F68" s="100">
        <f>+F62+F64+F67</f>
        <v>197.77258553681386</v>
      </c>
    </row>
    <row r="71" spans="2:7">
      <c r="B71" s="101"/>
    </row>
    <row r="72" spans="2:7" ht="15.75" thickBot="1">
      <c r="B72" s="102" t="s">
        <v>80</v>
      </c>
      <c r="C72" s="102"/>
      <c r="D72" s="102"/>
      <c r="E72" s="102"/>
      <c r="F72" s="102"/>
      <c r="G72" s="102"/>
    </row>
    <row r="73" spans="2:7" ht="15.75" thickBot="1">
      <c r="B73" s="103" t="s">
        <v>26</v>
      </c>
      <c r="C73" s="83" t="s">
        <v>81</v>
      </c>
      <c r="D73" s="104" t="s">
        <v>82</v>
      </c>
      <c r="E73" s="104" t="s">
        <v>83</v>
      </c>
      <c r="F73" s="104" t="s">
        <v>84</v>
      </c>
      <c r="G73" s="105" t="s">
        <v>85</v>
      </c>
    </row>
    <row r="74" spans="2:7" ht="15.75" thickBot="1">
      <c r="B74" s="106" t="s">
        <v>31</v>
      </c>
      <c r="C74" s="107">
        <v>991.9</v>
      </c>
      <c r="D74" s="41">
        <v>1500</v>
      </c>
      <c r="E74" s="41">
        <v>1600</v>
      </c>
      <c r="F74" s="107">
        <v>4000</v>
      </c>
      <c r="G74" s="108">
        <v>8000</v>
      </c>
    </row>
    <row r="75" spans="2:7" ht="15.75" thickBot="1">
      <c r="B75" s="106" t="s">
        <v>34</v>
      </c>
      <c r="C75" s="34" t="s">
        <v>35</v>
      </c>
      <c r="D75" s="34" t="s">
        <v>86</v>
      </c>
      <c r="E75" s="6" t="s">
        <v>87</v>
      </c>
      <c r="F75" s="34" t="s">
        <v>88</v>
      </c>
      <c r="G75" s="109" t="s">
        <v>89</v>
      </c>
    </row>
    <row r="76" spans="2:7" ht="15.75" thickBot="1">
      <c r="B76" s="106" t="s">
        <v>37</v>
      </c>
      <c r="C76" s="34" t="s">
        <v>90</v>
      </c>
      <c r="D76" s="34" t="s">
        <v>91</v>
      </c>
      <c r="E76" s="6" t="s">
        <v>92</v>
      </c>
      <c r="F76" s="34" t="s">
        <v>93</v>
      </c>
      <c r="G76" s="109" t="s">
        <v>94</v>
      </c>
    </row>
    <row r="77" spans="2:7" ht="15.75" thickBot="1">
      <c r="B77" s="106" t="s">
        <v>39</v>
      </c>
      <c r="C77" s="110">
        <v>0.25</v>
      </c>
      <c r="D77" s="111">
        <v>0.3</v>
      </c>
      <c r="E77" s="112">
        <v>0.4</v>
      </c>
      <c r="F77" s="111">
        <v>0.5</v>
      </c>
      <c r="G77" s="113">
        <v>1</v>
      </c>
    </row>
    <row r="78" spans="2:7" ht="15.75" thickBot="1">
      <c r="B78" s="106" t="s">
        <v>41</v>
      </c>
      <c r="C78" s="107">
        <v>850</v>
      </c>
      <c r="D78" s="41">
        <v>1200</v>
      </c>
      <c r="E78" s="41">
        <v>1300</v>
      </c>
      <c r="F78" s="107">
        <v>10000</v>
      </c>
      <c r="G78" s="108">
        <v>1000</v>
      </c>
    </row>
    <row r="79" spans="2:7" ht="15.75" thickBot="1">
      <c r="B79" s="106" t="s">
        <v>44</v>
      </c>
      <c r="C79" s="8" t="s">
        <v>45</v>
      </c>
      <c r="D79" s="8" t="s">
        <v>95</v>
      </c>
      <c r="E79" s="8" t="s">
        <v>96</v>
      </c>
      <c r="F79" s="8" t="s">
        <v>97</v>
      </c>
      <c r="G79" s="114" t="s">
        <v>98</v>
      </c>
    </row>
    <row r="80" spans="2:7" ht="15.75" thickBot="1">
      <c r="B80" s="106" t="s">
        <v>99</v>
      </c>
      <c r="C80" s="107">
        <v>100</v>
      </c>
      <c r="D80" s="41">
        <v>200</v>
      </c>
      <c r="E80" s="41">
        <v>400</v>
      </c>
      <c r="F80" s="41">
        <v>600</v>
      </c>
      <c r="G80" s="85">
        <v>800</v>
      </c>
    </row>
    <row r="81" spans="2:7" ht="15.75" thickBot="1">
      <c r="B81" s="106" t="s">
        <v>50</v>
      </c>
      <c r="C81" s="107">
        <v>600</v>
      </c>
      <c r="D81" s="41">
        <v>1500</v>
      </c>
      <c r="E81" s="41">
        <v>3000</v>
      </c>
      <c r="F81" s="107">
        <v>6000</v>
      </c>
      <c r="G81" s="108">
        <v>8000</v>
      </c>
    </row>
    <row r="82" spans="2:7" ht="15.75" thickBot="1">
      <c r="B82" s="106" t="s">
        <v>52</v>
      </c>
      <c r="C82" s="110">
        <v>0.2</v>
      </c>
      <c r="D82" s="111">
        <v>0.2</v>
      </c>
      <c r="E82" s="112">
        <v>0.32</v>
      </c>
      <c r="F82" s="111">
        <v>0.25</v>
      </c>
      <c r="G82" s="113">
        <v>0.16</v>
      </c>
    </row>
    <row r="83" spans="2:7" ht="15.75" thickBot="1">
      <c r="B83" s="106" t="s">
        <v>100</v>
      </c>
      <c r="C83" s="8" t="s">
        <v>101</v>
      </c>
      <c r="D83" s="8" t="s">
        <v>101</v>
      </c>
      <c r="E83" s="8" t="s">
        <v>101</v>
      </c>
      <c r="F83" s="8" t="s">
        <v>101</v>
      </c>
      <c r="G83" s="114" t="s">
        <v>101</v>
      </c>
    </row>
    <row r="84" spans="2:7" ht="15.75" thickBot="1">
      <c r="B84" s="106" t="s">
        <v>102</v>
      </c>
      <c r="C84" s="107">
        <v>900</v>
      </c>
      <c r="D84" s="41">
        <v>1400</v>
      </c>
      <c r="E84" s="115">
        <v>0</v>
      </c>
      <c r="F84" s="107">
        <v>1300</v>
      </c>
      <c r="G84" s="85">
        <v>200</v>
      </c>
    </row>
    <row r="85" spans="2:7" ht="15.75" thickBot="1">
      <c r="B85" s="106" t="s">
        <v>103</v>
      </c>
      <c r="C85" s="107">
        <v>130</v>
      </c>
      <c r="D85" s="41">
        <v>1300</v>
      </c>
      <c r="E85" s="41">
        <v>2000</v>
      </c>
      <c r="F85" s="107">
        <v>1300</v>
      </c>
      <c r="G85" s="85">
        <v>300</v>
      </c>
    </row>
    <row r="86" spans="2:7" ht="15.75" thickBot="1">
      <c r="B86" s="116" t="s">
        <v>104</v>
      </c>
      <c r="C86" s="117" t="s">
        <v>105</v>
      </c>
      <c r="D86" s="56" t="s">
        <v>105</v>
      </c>
      <c r="E86" s="56" t="s">
        <v>105</v>
      </c>
      <c r="F86" s="56" t="s">
        <v>106</v>
      </c>
      <c r="G86" s="118" t="s">
        <v>107</v>
      </c>
    </row>
    <row r="87" spans="2:7">
      <c r="B87" s="119"/>
      <c r="C87" s="120"/>
      <c r="D87" s="121"/>
      <c r="E87" s="121"/>
      <c r="F87" s="121"/>
      <c r="G87" s="122"/>
    </row>
  </sheetData>
  <mergeCells count="10">
    <mergeCell ref="B51:F51"/>
    <mergeCell ref="B52:C52"/>
    <mergeCell ref="D52:F52"/>
    <mergeCell ref="B72:G72"/>
    <mergeCell ref="B32:F32"/>
    <mergeCell ref="E46:E47"/>
    <mergeCell ref="F46:F47"/>
    <mergeCell ref="E48:E49"/>
    <mergeCell ref="F48:F49"/>
    <mergeCell ref="B50:F50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71D279-984A-462F-A759-F4B0FD754819}">
  <dimension ref="B3:C16"/>
  <sheetViews>
    <sheetView workbookViewId="0">
      <selection activeCell="B19" sqref="B19"/>
    </sheetView>
  </sheetViews>
  <sheetFormatPr baseColWidth="10" defaultRowHeight="15"/>
  <cols>
    <col min="2" max="2" width="35.42578125" customWidth="1"/>
    <col min="3" max="3" width="13.42578125" bestFit="1" customWidth="1"/>
    <col min="258" max="258" width="35.42578125" customWidth="1"/>
    <col min="259" max="259" width="13.42578125" bestFit="1" customWidth="1"/>
    <col min="514" max="514" width="35.42578125" customWidth="1"/>
    <col min="515" max="515" width="13.42578125" bestFit="1" customWidth="1"/>
    <col min="770" max="770" width="35.42578125" customWidth="1"/>
    <col min="771" max="771" width="13.42578125" bestFit="1" customWidth="1"/>
    <col min="1026" max="1026" width="35.42578125" customWidth="1"/>
    <col min="1027" max="1027" width="13.42578125" bestFit="1" customWidth="1"/>
    <col min="1282" max="1282" width="35.42578125" customWidth="1"/>
    <col min="1283" max="1283" width="13.42578125" bestFit="1" customWidth="1"/>
    <col min="1538" max="1538" width="35.42578125" customWidth="1"/>
    <col min="1539" max="1539" width="13.42578125" bestFit="1" customWidth="1"/>
    <col min="1794" max="1794" width="35.42578125" customWidth="1"/>
    <col min="1795" max="1795" width="13.42578125" bestFit="1" customWidth="1"/>
    <col min="2050" max="2050" width="35.42578125" customWidth="1"/>
    <col min="2051" max="2051" width="13.42578125" bestFit="1" customWidth="1"/>
    <col min="2306" max="2306" width="35.42578125" customWidth="1"/>
    <col min="2307" max="2307" width="13.42578125" bestFit="1" customWidth="1"/>
    <col min="2562" max="2562" width="35.42578125" customWidth="1"/>
    <col min="2563" max="2563" width="13.42578125" bestFit="1" customWidth="1"/>
    <col min="2818" max="2818" width="35.42578125" customWidth="1"/>
    <col min="2819" max="2819" width="13.42578125" bestFit="1" customWidth="1"/>
    <col min="3074" max="3074" width="35.42578125" customWidth="1"/>
    <col min="3075" max="3075" width="13.42578125" bestFit="1" customWidth="1"/>
    <col min="3330" max="3330" width="35.42578125" customWidth="1"/>
    <col min="3331" max="3331" width="13.42578125" bestFit="1" customWidth="1"/>
    <col min="3586" max="3586" width="35.42578125" customWidth="1"/>
    <col min="3587" max="3587" width="13.42578125" bestFit="1" customWidth="1"/>
    <col min="3842" max="3842" width="35.42578125" customWidth="1"/>
    <col min="3843" max="3843" width="13.42578125" bestFit="1" customWidth="1"/>
    <col min="4098" max="4098" width="35.42578125" customWidth="1"/>
    <col min="4099" max="4099" width="13.42578125" bestFit="1" customWidth="1"/>
    <col min="4354" max="4354" width="35.42578125" customWidth="1"/>
    <col min="4355" max="4355" width="13.42578125" bestFit="1" customWidth="1"/>
    <col min="4610" max="4610" width="35.42578125" customWidth="1"/>
    <col min="4611" max="4611" width="13.42578125" bestFit="1" customWidth="1"/>
    <col min="4866" max="4866" width="35.42578125" customWidth="1"/>
    <col min="4867" max="4867" width="13.42578125" bestFit="1" customWidth="1"/>
    <col min="5122" max="5122" width="35.42578125" customWidth="1"/>
    <col min="5123" max="5123" width="13.42578125" bestFit="1" customWidth="1"/>
    <col min="5378" max="5378" width="35.42578125" customWidth="1"/>
    <col min="5379" max="5379" width="13.42578125" bestFit="1" customWidth="1"/>
    <col min="5634" max="5634" width="35.42578125" customWidth="1"/>
    <col min="5635" max="5635" width="13.42578125" bestFit="1" customWidth="1"/>
    <col min="5890" max="5890" width="35.42578125" customWidth="1"/>
    <col min="5891" max="5891" width="13.42578125" bestFit="1" customWidth="1"/>
    <col min="6146" max="6146" width="35.42578125" customWidth="1"/>
    <col min="6147" max="6147" width="13.42578125" bestFit="1" customWidth="1"/>
    <col min="6402" max="6402" width="35.42578125" customWidth="1"/>
    <col min="6403" max="6403" width="13.42578125" bestFit="1" customWidth="1"/>
    <col min="6658" max="6658" width="35.42578125" customWidth="1"/>
    <col min="6659" max="6659" width="13.42578125" bestFit="1" customWidth="1"/>
    <col min="6914" max="6914" width="35.42578125" customWidth="1"/>
    <col min="6915" max="6915" width="13.42578125" bestFit="1" customWidth="1"/>
    <col min="7170" max="7170" width="35.42578125" customWidth="1"/>
    <col min="7171" max="7171" width="13.42578125" bestFit="1" customWidth="1"/>
    <col min="7426" max="7426" width="35.42578125" customWidth="1"/>
    <col min="7427" max="7427" width="13.42578125" bestFit="1" customWidth="1"/>
    <col min="7682" max="7682" width="35.42578125" customWidth="1"/>
    <col min="7683" max="7683" width="13.42578125" bestFit="1" customWidth="1"/>
    <col min="7938" max="7938" width="35.42578125" customWidth="1"/>
    <col min="7939" max="7939" width="13.42578125" bestFit="1" customWidth="1"/>
    <col min="8194" max="8194" width="35.42578125" customWidth="1"/>
    <col min="8195" max="8195" width="13.42578125" bestFit="1" customWidth="1"/>
    <col min="8450" max="8450" width="35.42578125" customWidth="1"/>
    <col min="8451" max="8451" width="13.42578125" bestFit="1" customWidth="1"/>
    <col min="8706" max="8706" width="35.42578125" customWidth="1"/>
    <col min="8707" max="8707" width="13.42578125" bestFit="1" customWidth="1"/>
    <col min="8962" max="8962" width="35.42578125" customWidth="1"/>
    <col min="8963" max="8963" width="13.42578125" bestFit="1" customWidth="1"/>
    <col min="9218" max="9218" width="35.42578125" customWidth="1"/>
    <col min="9219" max="9219" width="13.42578125" bestFit="1" customWidth="1"/>
    <col min="9474" max="9474" width="35.42578125" customWidth="1"/>
    <col min="9475" max="9475" width="13.42578125" bestFit="1" customWidth="1"/>
    <col min="9730" max="9730" width="35.42578125" customWidth="1"/>
    <col min="9731" max="9731" width="13.42578125" bestFit="1" customWidth="1"/>
    <col min="9986" max="9986" width="35.42578125" customWidth="1"/>
    <col min="9987" max="9987" width="13.42578125" bestFit="1" customWidth="1"/>
    <col min="10242" max="10242" width="35.42578125" customWidth="1"/>
    <col min="10243" max="10243" width="13.42578125" bestFit="1" customWidth="1"/>
    <col min="10498" max="10498" width="35.42578125" customWidth="1"/>
    <col min="10499" max="10499" width="13.42578125" bestFit="1" customWidth="1"/>
    <col min="10754" max="10754" width="35.42578125" customWidth="1"/>
    <col min="10755" max="10755" width="13.42578125" bestFit="1" customWidth="1"/>
    <col min="11010" max="11010" width="35.42578125" customWidth="1"/>
    <col min="11011" max="11011" width="13.42578125" bestFit="1" customWidth="1"/>
    <col min="11266" max="11266" width="35.42578125" customWidth="1"/>
    <col min="11267" max="11267" width="13.42578125" bestFit="1" customWidth="1"/>
    <col min="11522" max="11522" width="35.42578125" customWidth="1"/>
    <col min="11523" max="11523" width="13.42578125" bestFit="1" customWidth="1"/>
    <col min="11778" max="11778" width="35.42578125" customWidth="1"/>
    <col min="11779" max="11779" width="13.42578125" bestFit="1" customWidth="1"/>
    <col min="12034" max="12034" width="35.42578125" customWidth="1"/>
    <col min="12035" max="12035" width="13.42578125" bestFit="1" customWidth="1"/>
    <col min="12290" max="12290" width="35.42578125" customWidth="1"/>
    <col min="12291" max="12291" width="13.42578125" bestFit="1" customWidth="1"/>
    <col min="12546" max="12546" width="35.42578125" customWidth="1"/>
    <col min="12547" max="12547" width="13.42578125" bestFit="1" customWidth="1"/>
    <col min="12802" max="12802" width="35.42578125" customWidth="1"/>
    <col min="12803" max="12803" width="13.42578125" bestFit="1" customWidth="1"/>
    <col min="13058" max="13058" width="35.42578125" customWidth="1"/>
    <col min="13059" max="13059" width="13.42578125" bestFit="1" customWidth="1"/>
    <col min="13314" max="13314" width="35.42578125" customWidth="1"/>
    <col min="13315" max="13315" width="13.42578125" bestFit="1" customWidth="1"/>
    <col min="13570" max="13570" width="35.42578125" customWidth="1"/>
    <col min="13571" max="13571" width="13.42578125" bestFit="1" customWidth="1"/>
    <col min="13826" max="13826" width="35.42578125" customWidth="1"/>
    <col min="13827" max="13827" width="13.42578125" bestFit="1" customWidth="1"/>
    <col min="14082" max="14082" width="35.42578125" customWidth="1"/>
    <col min="14083" max="14083" width="13.42578125" bestFit="1" customWidth="1"/>
    <col min="14338" max="14338" width="35.42578125" customWidth="1"/>
    <col min="14339" max="14339" width="13.42578125" bestFit="1" customWidth="1"/>
    <col min="14594" max="14594" width="35.42578125" customWidth="1"/>
    <col min="14595" max="14595" width="13.42578125" bestFit="1" customWidth="1"/>
    <col min="14850" max="14850" width="35.42578125" customWidth="1"/>
    <col min="14851" max="14851" width="13.42578125" bestFit="1" customWidth="1"/>
    <col min="15106" max="15106" width="35.42578125" customWidth="1"/>
    <col min="15107" max="15107" width="13.42578125" bestFit="1" customWidth="1"/>
    <col min="15362" max="15362" width="35.42578125" customWidth="1"/>
    <col min="15363" max="15363" width="13.42578125" bestFit="1" customWidth="1"/>
    <col min="15618" max="15618" width="35.42578125" customWidth="1"/>
    <col min="15619" max="15619" width="13.42578125" bestFit="1" customWidth="1"/>
    <col min="15874" max="15874" width="35.42578125" customWidth="1"/>
    <col min="15875" max="15875" width="13.42578125" bestFit="1" customWidth="1"/>
    <col min="16130" max="16130" width="35.42578125" customWidth="1"/>
    <col min="16131" max="16131" width="13.42578125" bestFit="1" customWidth="1"/>
  </cols>
  <sheetData>
    <row r="3" spans="2:3" ht="15.75" thickBot="1"/>
    <row r="4" spans="2:3" ht="15.75" thickBot="1">
      <c r="B4" s="123" t="s">
        <v>108</v>
      </c>
      <c r="C4" s="124" t="s">
        <v>16</v>
      </c>
    </row>
    <row r="5" spans="2:3" ht="15.75" thickBot="1">
      <c r="B5" s="106" t="s">
        <v>109</v>
      </c>
      <c r="C5" s="46">
        <v>1000</v>
      </c>
    </row>
    <row r="6" spans="2:3" ht="15.75" thickBot="1">
      <c r="B6" s="106" t="s">
        <v>110</v>
      </c>
      <c r="C6" s="125" t="s">
        <v>111</v>
      </c>
    </row>
    <row r="7" spans="2:3" ht="15.75" thickBot="1">
      <c r="B7" s="116" t="s">
        <v>112</v>
      </c>
      <c r="C7" s="126">
        <f>142.857142857143</f>
        <v>142.857142857143</v>
      </c>
    </row>
    <row r="9" spans="2:3" ht="15.75" thickBot="1"/>
    <row r="10" spans="2:3" ht="15.75" thickBot="1">
      <c r="B10" s="127" t="s">
        <v>108</v>
      </c>
      <c r="C10" s="128" t="s">
        <v>16</v>
      </c>
    </row>
    <row r="11" spans="2:3" ht="15.75" thickBot="1">
      <c r="B11" s="129" t="s">
        <v>113</v>
      </c>
      <c r="C11" s="130">
        <v>100</v>
      </c>
    </row>
    <row r="12" spans="2:3" ht="15.75" thickBot="1">
      <c r="B12" s="129" t="s">
        <v>114</v>
      </c>
      <c r="C12" s="131">
        <v>8</v>
      </c>
    </row>
    <row r="13" spans="2:3" ht="15.75" thickBot="1">
      <c r="B13" s="132" t="s">
        <v>109</v>
      </c>
      <c r="C13" s="133">
        <f>+C11*C12</f>
        <v>800</v>
      </c>
    </row>
    <row r="14" spans="2:3" ht="15.75" thickBot="1">
      <c r="B14" s="132" t="s">
        <v>110</v>
      </c>
      <c r="C14" s="134" t="s">
        <v>111</v>
      </c>
    </row>
    <row r="15" spans="2:3" ht="15.75" thickBot="1">
      <c r="B15" s="132" t="s">
        <v>112</v>
      </c>
      <c r="C15" s="88">
        <v>114.28571428571429</v>
      </c>
    </row>
    <row r="16" spans="2:3" ht="15.75" thickBot="1">
      <c r="B16" s="135" t="s">
        <v>115</v>
      </c>
      <c r="C16" s="136">
        <v>141.69999999999999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COP</vt:lpstr>
      <vt:lpstr>INTEGRACION SBC</vt:lpstr>
      <vt:lpstr>J S RED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 FELIPE</dc:creator>
  <cp:lastModifiedBy>CP FELIPE</cp:lastModifiedBy>
  <dcterms:created xsi:type="dcterms:W3CDTF">2021-04-23T03:31:56Z</dcterms:created>
  <dcterms:modified xsi:type="dcterms:W3CDTF">2021-04-23T19:45:06Z</dcterms:modified>
</cp:coreProperties>
</file>